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urzsásViktória\Desktop\"/>
    </mc:Choice>
  </mc:AlternateContent>
  <bookViews>
    <workbookView xWindow="0" yWindow="0" windowWidth="19200" windowHeight="7050"/>
  </bookViews>
  <sheets>
    <sheet name="1A" sheetId="18" r:id="rId1"/>
    <sheet name="1B" sheetId="9" r:id="rId2"/>
    <sheet name="2A" sheetId="8" r:id="rId3"/>
    <sheet name="2B" sheetId="10" r:id="rId4"/>
    <sheet name="3B" sheetId="16" r:id="rId5"/>
    <sheet name="4B" sheetId="4" r:id="rId6"/>
    <sheet name="5B" sheetId="3" r:id="rId7"/>
    <sheet name="6A" sheetId="15" r:id="rId8"/>
    <sheet name="6B" sheetId="6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0" l="1"/>
  <c r="F9" i="10"/>
  <c r="D9" i="10"/>
  <c r="CI7" i="3"/>
  <c r="CI6" i="3"/>
  <c r="CI5" i="3"/>
  <c r="P7" i="16"/>
  <c r="P6" i="16"/>
  <c r="P5" i="16"/>
  <c r="P4" i="16"/>
  <c r="P8" i="9"/>
  <c r="P9" i="9"/>
  <c r="P4" i="9"/>
  <c r="P7" i="9"/>
  <c r="P6" i="9"/>
  <c r="P5" i="9"/>
  <c r="I7" i="16" l="1"/>
  <c r="F7" i="16"/>
  <c r="D7" i="16"/>
  <c r="I6" i="16"/>
  <c r="J6" i="16" s="1"/>
  <c r="F6" i="16"/>
  <c r="D6" i="16"/>
  <c r="I5" i="16"/>
  <c r="F5" i="16"/>
  <c r="D5" i="16"/>
  <c r="I4" i="16"/>
  <c r="F4" i="16"/>
  <c r="D4" i="16"/>
  <c r="BZ5" i="8"/>
  <c r="BW5" i="8"/>
  <c r="BX5" i="8" s="1"/>
  <c r="BU5" i="8"/>
  <c r="BV5" i="8" s="1"/>
  <c r="BS5" i="8"/>
  <c r="BT5" i="8" s="1"/>
  <c r="AM5" i="8"/>
  <c r="AL5" i="8"/>
  <c r="AK5" i="8"/>
  <c r="AJ5" i="8"/>
  <c r="F5" i="8"/>
  <c r="CI5" i="8" s="1"/>
  <c r="D5" i="8"/>
  <c r="CH5" i="8" s="1"/>
  <c r="I14" i="10"/>
  <c r="F14" i="10"/>
  <c r="D14" i="10"/>
  <c r="I6" i="10"/>
  <c r="F6" i="10"/>
  <c r="D6" i="10"/>
  <c r="I8" i="10"/>
  <c r="F8" i="10"/>
  <c r="D8" i="10"/>
  <c r="I5" i="10"/>
  <c r="F5" i="10"/>
  <c r="D5" i="10"/>
  <c r="I4" i="10"/>
  <c r="J9" i="10" s="1"/>
  <c r="F4" i="10"/>
  <c r="G9" i="10" s="1"/>
  <c r="D4" i="10"/>
  <c r="I7" i="10"/>
  <c r="F7" i="10"/>
  <c r="D7" i="10"/>
  <c r="I8" i="9"/>
  <c r="F8" i="9"/>
  <c r="D8" i="9"/>
  <c r="I9" i="9"/>
  <c r="F9" i="9"/>
  <c r="D9" i="9"/>
  <c r="I4" i="9"/>
  <c r="F4" i="9"/>
  <c r="D4" i="9"/>
  <c r="I5" i="9"/>
  <c r="F5" i="9"/>
  <c r="D5" i="9"/>
  <c r="I7" i="9"/>
  <c r="F7" i="9"/>
  <c r="D7" i="9"/>
  <c r="I6" i="9"/>
  <c r="J5" i="9" s="1"/>
  <c r="F6" i="9"/>
  <c r="D6" i="9"/>
  <c r="K4" i="18"/>
  <c r="L4" i="18" s="1"/>
  <c r="H4" i="18"/>
  <c r="L9" i="10" l="1"/>
  <c r="AN5" i="8"/>
  <c r="CA5" i="8" s="1"/>
  <c r="CB5" i="8" s="1"/>
  <c r="J14" i="10"/>
  <c r="G6" i="10"/>
  <c r="G6" i="16"/>
  <c r="L6" i="16" s="1"/>
  <c r="J5" i="16"/>
  <c r="J7" i="10"/>
  <c r="J5" i="10"/>
  <c r="J6" i="10"/>
  <c r="J8" i="10"/>
  <c r="J4" i="10"/>
  <c r="G8" i="10"/>
  <c r="G5" i="10"/>
  <c r="G5" i="9"/>
  <c r="L5" i="9" s="1"/>
  <c r="G9" i="9"/>
  <c r="J7" i="16"/>
  <c r="G5" i="16"/>
  <c r="J4" i="16"/>
  <c r="G7" i="16"/>
  <c r="G4" i="16"/>
  <c r="BY5" i="8"/>
  <c r="CC5" i="8" s="1"/>
  <c r="G14" i="10"/>
  <c r="G7" i="10"/>
  <c r="G4" i="10"/>
  <c r="G4" i="9"/>
  <c r="J8" i="9"/>
  <c r="G8" i="9"/>
  <c r="G6" i="9"/>
  <c r="J9" i="9"/>
  <c r="J4" i="9"/>
  <c r="J6" i="9"/>
  <c r="G7" i="9"/>
  <c r="J7" i="9"/>
  <c r="BX7" i="3"/>
  <c r="BU7" i="3"/>
  <c r="BV7" i="3" s="1"/>
  <c r="BS7" i="3"/>
  <c r="BT7" i="3" s="1"/>
  <c r="BQ7" i="3"/>
  <c r="BR7" i="3" s="1"/>
  <c r="AK7" i="3"/>
  <c r="AJ7" i="3"/>
  <c r="AI7" i="3"/>
  <c r="AH7" i="3"/>
  <c r="D7" i="3"/>
  <c r="CF7" i="3" s="1"/>
  <c r="BX5" i="3"/>
  <c r="BU5" i="3"/>
  <c r="BV5" i="3" s="1"/>
  <c r="BS5" i="3"/>
  <c r="BT5" i="3" s="1"/>
  <c r="BQ5" i="3"/>
  <c r="BR5" i="3" s="1"/>
  <c r="AK5" i="3"/>
  <c r="AJ5" i="3"/>
  <c r="AI5" i="3"/>
  <c r="AH5" i="3"/>
  <c r="D5" i="3"/>
  <c r="CF5" i="3" s="1"/>
  <c r="I4" i="18"/>
  <c r="F4" i="18"/>
  <c r="D4" i="18"/>
  <c r="L5" i="10" l="1"/>
  <c r="AL7" i="3"/>
  <c r="BW5" i="3"/>
  <c r="CA5" i="3" s="1"/>
  <c r="AL5" i="3"/>
  <c r="BY5" i="3" s="1"/>
  <c r="CE5" i="8"/>
  <c r="L14" i="10"/>
  <c r="L6" i="10"/>
  <c r="L7" i="10"/>
  <c r="L4" i="16"/>
  <c r="L5" i="16"/>
  <c r="L7" i="16"/>
  <c r="L4" i="9"/>
  <c r="L9" i="9"/>
  <c r="L8" i="10"/>
  <c r="L6" i="9"/>
  <c r="L8" i="9"/>
  <c r="BW7" i="3"/>
  <c r="CA7" i="3" s="1"/>
  <c r="CD5" i="8"/>
  <c r="CJ5" i="8" s="1"/>
  <c r="CK5" i="8" s="1"/>
  <c r="L4" i="10"/>
  <c r="L7" i="9"/>
  <c r="N4" i="18"/>
  <c r="P4" i="18"/>
  <c r="BY7" i="3"/>
  <c r="BX5" i="6"/>
  <c r="BU5" i="6"/>
  <c r="BV5" i="6" s="1"/>
  <c r="BS5" i="6"/>
  <c r="BT5" i="6" s="1"/>
  <c r="BQ5" i="6"/>
  <c r="BR5" i="6" s="1"/>
  <c r="AK5" i="6"/>
  <c r="AJ5" i="6"/>
  <c r="AI5" i="6"/>
  <c r="AH5" i="6"/>
  <c r="D5" i="6"/>
  <c r="CF5" i="6" s="1"/>
  <c r="M9" i="10" l="1"/>
  <c r="N9" i="10" s="1"/>
  <c r="CF5" i="8"/>
  <c r="CG5" i="8" s="1"/>
  <c r="Q4" i="18"/>
  <c r="M6" i="16"/>
  <c r="N6" i="16" s="1"/>
  <c r="M5" i="16"/>
  <c r="N5" i="16" s="1"/>
  <c r="M7" i="16"/>
  <c r="N7" i="16" s="1"/>
  <c r="M7" i="9"/>
  <c r="N7" i="9" s="1"/>
  <c r="M4" i="16"/>
  <c r="M14" i="10"/>
  <c r="N14" i="10" s="1"/>
  <c r="M6" i="9"/>
  <c r="N6" i="9" s="1"/>
  <c r="M4" i="10"/>
  <c r="N4" i="10" s="1"/>
  <c r="M7" i="10"/>
  <c r="N7" i="10" s="1"/>
  <c r="M8" i="9"/>
  <c r="N8" i="9" s="1"/>
  <c r="M9" i="9"/>
  <c r="M8" i="10"/>
  <c r="N8" i="10" s="1"/>
  <c r="M6" i="10"/>
  <c r="N6" i="10" s="1"/>
  <c r="M5" i="10"/>
  <c r="N5" i="10" s="1"/>
  <c r="M4" i="9"/>
  <c r="N4" i="9" s="1"/>
  <c r="M5" i="9"/>
  <c r="N5" i="9" s="1"/>
  <c r="O4" i="18"/>
  <c r="CC5" i="3"/>
  <c r="CC7" i="3"/>
  <c r="AL5" i="6"/>
  <c r="BY5" i="6" s="1"/>
  <c r="BW5" i="6"/>
  <c r="CA5" i="6" s="1"/>
  <c r="BZ5" i="15"/>
  <c r="BW5" i="15"/>
  <c r="BX5" i="15" s="1"/>
  <c r="BU5" i="15"/>
  <c r="BV5" i="15" s="1"/>
  <c r="BS5" i="15"/>
  <c r="BT5" i="15" s="1"/>
  <c r="AM5" i="15"/>
  <c r="AL5" i="15"/>
  <c r="AK5" i="15"/>
  <c r="AJ5" i="15"/>
  <c r="F5" i="15"/>
  <c r="CI5" i="15" s="1"/>
  <c r="D5" i="15"/>
  <c r="CH5" i="15" s="1"/>
  <c r="O9" i="10" l="1"/>
  <c r="N4" i="16"/>
  <c r="O7" i="16" s="1"/>
  <c r="N9" i="9"/>
  <c r="O9" i="9" s="1"/>
  <c r="O4" i="10"/>
  <c r="O5" i="10"/>
  <c r="CC5" i="6"/>
  <c r="AN5" i="15"/>
  <c r="CA5" i="15" s="1"/>
  <c r="CB5" i="15" s="1"/>
  <c r="BY5" i="15"/>
  <c r="CC5" i="15" s="1"/>
  <c r="O8" i="9" l="1"/>
  <c r="O7" i="9"/>
  <c r="O6" i="9"/>
  <c r="O6" i="16"/>
  <c r="O4" i="16"/>
  <c r="O4" i="9"/>
  <c r="O14" i="10"/>
  <c r="O6" i="10"/>
  <c r="O7" i="10"/>
  <c r="O8" i="10"/>
  <c r="CE5" i="15"/>
  <c r="CD5" i="15"/>
  <c r="CJ5" i="15" s="1"/>
  <c r="CK5" i="15" s="1"/>
  <c r="BX6" i="3"/>
  <c r="BU6" i="3"/>
  <c r="BV6" i="3" s="1"/>
  <c r="BS6" i="3"/>
  <c r="BT6" i="3" s="1"/>
  <c r="BQ6" i="3"/>
  <c r="BR6" i="3" s="1"/>
  <c r="AK6" i="3"/>
  <c r="AJ6" i="3"/>
  <c r="AI6" i="3"/>
  <c r="AH6" i="3"/>
  <c r="D6" i="3"/>
  <c r="CF6" i="3" s="1"/>
  <c r="BX6" i="6"/>
  <c r="BU6" i="6"/>
  <c r="BV6" i="6" s="1"/>
  <c r="BS6" i="6"/>
  <c r="BT6" i="6" s="1"/>
  <c r="BQ6" i="6"/>
  <c r="BR6" i="6" s="1"/>
  <c r="AK6" i="6"/>
  <c r="AJ6" i="6"/>
  <c r="AI6" i="6"/>
  <c r="AH6" i="6"/>
  <c r="D6" i="6"/>
  <c r="CF6" i="6" s="1"/>
  <c r="BX7" i="4"/>
  <c r="BU7" i="4"/>
  <c r="BV7" i="4" s="1"/>
  <c r="BS7" i="4"/>
  <c r="BT7" i="4" s="1"/>
  <c r="BQ7" i="4"/>
  <c r="BR7" i="4" s="1"/>
  <c r="AK7" i="4"/>
  <c r="AJ7" i="4"/>
  <c r="AI7" i="4"/>
  <c r="AH7" i="4"/>
  <c r="D7" i="4"/>
  <c r="CF7" i="4" s="1"/>
  <c r="BX5" i="4"/>
  <c r="BU5" i="4"/>
  <c r="BV5" i="4" s="1"/>
  <c r="BS5" i="4"/>
  <c r="BT5" i="4" s="1"/>
  <c r="BQ5" i="4"/>
  <c r="BR5" i="4" s="1"/>
  <c r="AK5" i="4"/>
  <c r="AJ5" i="4"/>
  <c r="AI5" i="4"/>
  <c r="AH5" i="4"/>
  <c r="D5" i="4"/>
  <c r="CF5" i="4" s="1"/>
  <c r="BX8" i="4"/>
  <c r="BU8" i="4"/>
  <c r="BV8" i="4" s="1"/>
  <c r="BS8" i="4"/>
  <c r="BT8" i="4" s="1"/>
  <c r="BQ8" i="4"/>
  <c r="BR8" i="4" s="1"/>
  <c r="AK8" i="4"/>
  <c r="AJ8" i="4"/>
  <c r="AI8" i="4"/>
  <c r="AH8" i="4"/>
  <c r="D8" i="4"/>
  <c r="CF8" i="4" s="1"/>
  <c r="BX6" i="4"/>
  <c r="BU6" i="4"/>
  <c r="BV6" i="4" s="1"/>
  <c r="BS6" i="4"/>
  <c r="BT6" i="4" s="1"/>
  <c r="BQ6" i="4"/>
  <c r="BR6" i="4" s="1"/>
  <c r="AK6" i="4"/>
  <c r="AJ6" i="4"/>
  <c r="AI6" i="4"/>
  <c r="AH6" i="4"/>
  <c r="D6" i="4"/>
  <c r="CF6" i="4" s="1"/>
  <c r="CF5" i="15" l="1"/>
  <c r="CG5" i="15" s="1"/>
  <c r="AL6" i="6"/>
  <c r="BY6" i="6" s="1"/>
  <c r="BZ5" i="6" s="1"/>
  <c r="AL6" i="3"/>
  <c r="BY6" i="3" s="1"/>
  <c r="AL7" i="4"/>
  <c r="BY7" i="4" s="1"/>
  <c r="AL8" i="4"/>
  <c r="BY8" i="4" s="1"/>
  <c r="AL5" i="4"/>
  <c r="BY5" i="4" s="1"/>
  <c r="AL6" i="4"/>
  <c r="BY6" i="4" s="1"/>
  <c r="BW6" i="3"/>
  <c r="CA6" i="3" s="1"/>
  <c r="BW6" i="4"/>
  <c r="CA6" i="4" s="1"/>
  <c r="BW7" i="4"/>
  <c r="CA7" i="4" s="1"/>
  <c r="BW8" i="4"/>
  <c r="CA8" i="4" s="1"/>
  <c r="BW5" i="4"/>
  <c r="CA5" i="4" s="1"/>
  <c r="BW6" i="6"/>
  <c r="CA6" i="6" s="1"/>
  <c r="BZ6" i="3" l="1"/>
  <c r="BZ7" i="3"/>
  <c r="BZ5" i="3"/>
  <c r="CB7" i="3"/>
  <c r="CD7" i="3" s="1"/>
  <c r="CB5" i="3"/>
  <c r="CB6" i="3"/>
  <c r="CD6" i="3" s="1"/>
  <c r="BZ6" i="6"/>
  <c r="CC6" i="6"/>
  <c r="CB5" i="6"/>
  <c r="CD5" i="6" s="1"/>
  <c r="BZ8" i="4"/>
  <c r="BZ7" i="4"/>
  <c r="BZ5" i="4"/>
  <c r="BZ6" i="4"/>
  <c r="CB8" i="4"/>
  <c r="CC5" i="4"/>
  <c r="CB6" i="6"/>
  <c r="CB6" i="4"/>
  <c r="CB7" i="4"/>
  <c r="CB5" i="4"/>
  <c r="CC6" i="4"/>
  <c r="CC6" i="3"/>
  <c r="CC8" i="4"/>
  <c r="CC7" i="4"/>
  <c r="CD5" i="3" l="1"/>
  <c r="CE5" i="3" s="1"/>
  <c r="CG5" i="3" s="1"/>
  <c r="CE6" i="3"/>
  <c r="CG6" i="3" s="1"/>
  <c r="CE7" i="3"/>
  <c r="CG7" i="3" s="1"/>
  <c r="CD6" i="6"/>
  <c r="CE6" i="6" s="1"/>
  <c r="CG6" i="6" s="1"/>
  <c r="CD8" i="4"/>
  <c r="CD6" i="4"/>
  <c r="CD7" i="4"/>
  <c r="CD5" i="4"/>
  <c r="CH5" i="3" l="1"/>
  <c r="CH6" i="3"/>
  <c r="CE6" i="4"/>
  <c r="CG6" i="4" s="1"/>
  <c r="CE5" i="6"/>
  <c r="CG5" i="6" s="1"/>
  <c r="CE5" i="4"/>
  <c r="CG5" i="4" s="1"/>
  <c r="CE7" i="4"/>
  <c r="CG7" i="4" s="1"/>
  <c r="CE8" i="4"/>
  <c r="CG8" i="4" s="1"/>
  <c r="CH5" i="4" l="1"/>
  <c r="CH6" i="4"/>
  <c r="CH7" i="4"/>
  <c r="CH6" i="6"/>
  <c r="CH5" i="6"/>
  <c r="CH8" i="4"/>
  <c r="AX14" i="15"/>
</calcChain>
</file>

<file path=xl/sharedStrings.xml><?xml version="1.0" encoding="utf-8"?>
<sst xmlns="http://schemas.openxmlformats.org/spreadsheetml/2006/main" count="511" uniqueCount="79">
  <si>
    <t>KREATÍVITÁS</t>
  </si>
  <si>
    <t>Levonás</t>
  </si>
  <si>
    <t xml:space="preserve">Nehézség </t>
  </si>
  <si>
    <t>Kreativitás</t>
  </si>
  <si>
    <t>SZV Összetett</t>
  </si>
  <si>
    <t>Gyorsasági helyezések</t>
  </si>
  <si>
    <t>Összetett eredmény</t>
  </si>
  <si>
    <t>Név</t>
  </si>
  <si>
    <t>1. bíró</t>
  </si>
  <si>
    <t>2.bíró</t>
  </si>
  <si>
    <t>3.bíró</t>
  </si>
  <si>
    <t>3. bíró</t>
  </si>
  <si>
    <t>2. bíró</t>
  </si>
  <si>
    <t>Kreat  Pont (lev. n)</t>
  </si>
  <si>
    <t>Pont</t>
  </si>
  <si>
    <t>Hely</t>
  </si>
  <si>
    <t xml:space="preserve"> hiba</t>
  </si>
  <si>
    <t>kis hiba</t>
  </si>
  <si>
    <t>nagy hiba</t>
  </si>
  <si>
    <t>4. bíró</t>
  </si>
  <si>
    <t>Nehézség Pont (lev. n)</t>
  </si>
  <si>
    <t>Zene  (0-10)</t>
  </si>
  <si>
    <t>Ütem  (0-10)</t>
  </si>
  <si>
    <t>Mozgás  (0-10)</t>
  </si>
  <si>
    <t>Végrehajtás (0-10)</t>
  </si>
  <si>
    <t>Torna elem (0-10)</t>
  </si>
  <si>
    <t>Elengedés (0-10)</t>
  </si>
  <si>
    <t>Kötél feltek (0-10)</t>
  </si>
  <si>
    <t>Erő elem (0-10)</t>
  </si>
  <si>
    <t>Szórakoztatás</t>
  </si>
  <si>
    <t>Hiba</t>
  </si>
  <si>
    <t>lev. Nélkül</t>
  </si>
  <si>
    <t>levonással</t>
  </si>
  <si>
    <t>H  I  B  A</t>
  </si>
  <si>
    <t>Hely Pont</t>
  </si>
  <si>
    <t>Helyezés</t>
  </si>
  <si>
    <t>Helyezési összpontszám</t>
  </si>
  <si>
    <t>HELY</t>
  </si>
  <si>
    <t>Iskola</t>
  </si>
  <si>
    <t>30mp</t>
  </si>
  <si>
    <t>180 mp</t>
  </si>
  <si>
    <t>Gyors</t>
  </si>
  <si>
    <t>Pontszám</t>
  </si>
  <si>
    <t>Elemek</t>
  </si>
  <si>
    <t>Szabváll összetett</t>
  </si>
  <si>
    <t>ÖSSZETTET</t>
  </si>
  <si>
    <t>Helyezés 30</t>
  </si>
  <si>
    <t>Helyezés 180</t>
  </si>
  <si>
    <t>90 mp</t>
  </si>
  <si>
    <t>Fekete Zelma</t>
  </si>
  <si>
    <t xml:space="preserve">Sali Laura </t>
  </si>
  <si>
    <t>Németh Bori</t>
  </si>
  <si>
    <t>Kovács Léna</t>
  </si>
  <si>
    <t>Szukics Dorina</t>
  </si>
  <si>
    <t>Döbör Lili</t>
  </si>
  <si>
    <t>Goldmann Eliza</t>
  </si>
  <si>
    <t>Kovács Mirella</t>
  </si>
  <si>
    <t>Pintér Bianka</t>
  </si>
  <si>
    <t>Fritz Viktória</t>
  </si>
  <si>
    <t>Vámosi Virág</t>
  </si>
  <si>
    <t>Csordás Cintia</t>
  </si>
  <si>
    <t>Pintér Éva</t>
  </si>
  <si>
    <t>Harami Olivér</t>
  </si>
  <si>
    <t>Sági Bianka</t>
  </si>
  <si>
    <t xml:space="preserve">Somogyi Kira Johanna </t>
  </si>
  <si>
    <t>Küllős Zara</t>
  </si>
  <si>
    <t>Pásztorházi Panni</t>
  </si>
  <si>
    <t>Molnár Emma</t>
  </si>
  <si>
    <t>Kovács Mira</t>
  </si>
  <si>
    <t>Paál Veronika</t>
  </si>
  <si>
    <t>Gazdag Tamara</t>
  </si>
  <si>
    <t>Somogyi Sára</t>
  </si>
  <si>
    <t>Gurisatti Péter</t>
  </si>
  <si>
    <t>Döbör Nóra</t>
  </si>
  <si>
    <t>Gurisatti Dorka</t>
  </si>
  <si>
    <t>Görcsi Boglárka</t>
  </si>
  <si>
    <t>Vininger Regina</t>
  </si>
  <si>
    <t>zenei kiállás</t>
  </si>
  <si>
    <t>Kiss Rebeka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</si>
</sst>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1"/>
      <color rgb="FF00B050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0"/>
      <color indexed="62"/>
      <name val="Times New Roman"/>
      <family val="1"/>
      <charset val="238"/>
    </font>
    <font>
      <b/>
      <sz val="10"/>
      <color indexed="36"/>
      <name val="Times New Roman"/>
      <family val="1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indexed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3"/>
      <color rgb="FF7030A0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2"/>
      <name val="Calibri"/>
      <family val="2"/>
      <charset val="238"/>
    </font>
    <font>
      <b/>
      <sz val="12"/>
      <color rgb="FF0070C0"/>
      <name val="Calibri"/>
      <family val="2"/>
      <charset val="238"/>
    </font>
    <font>
      <b/>
      <sz val="10"/>
      <name val="Times New Roman"/>
      <family val="1"/>
      <charset val="238"/>
    </font>
    <font>
      <b/>
      <sz val="12"/>
      <color indexed="36"/>
      <name val="Times New Roman"/>
      <family val="1"/>
      <charset val="238"/>
    </font>
    <font>
      <b/>
      <sz val="10"/>
      <color rgb="FFFF0000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sz val="10"/>
      <color theme="9" tint="-0.499984740745262"/>
      <name val="Calibri"/>
      <family val="2"/>
      <charset val="238"/>
    </font>
    <font>
      <b/>
      <sz val="10"/>
      <color rgb="FF0070C0"/>
      <name val="Calibri"/>
      <family val="2"/>
      <charset val="238"/>
    </font>
    <font>
      <sz val="10"/>
      <color indexed="60"/>
      <name val="Calibri"/>
      <family val="2"/>
      <charset val="238"/>
    </font>
    <font>
      <b/>
      <sz val="10"/>
      <color indexed="62"/>
      <name val="Calibri"/>
      <family val="2"/>
      <charset val="238"/>
    </font>
    <font>
      <b/>
      <sz val="10"/>
      <color indexed="36"/>
      <name val="Calibri"/>
      <family val="2"/>
      <charset val="238"/>
    </font>
    <font>
      <sz val="10"/>
      <color indexed="36"/>
      <name val="Calibri"/>
      <family val="2"/>
      <charset val="238"/>
    </font>
    <font>
      <sz val="12"/>
      <color indexed="36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sz val="10"/>
      <color indexed="56"/>
      <name val="Calibri"/>
      <family val="2"/>
      <charset val="238"/>
    </font>
    <font>
      <sz val="10"/>
      <color indexed="56"/>
      <name val="Calibri"/>
      <family val="2"/>
      <charset val="238"/>
    </font>
    <font>
      <b/>
      <sz val="10"/>
      <color indexed="60"/>
      <name val="Calibri"/>
      <family val="2"/>
      <charset val="238"/>
    </font>
    <font>
      <sz val="12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0"/>
      <color rgb="FFFF0000"/>
      <name val="Times New Roman"/>
      <family val="1"/>
      <charset val="238"/>
    </font>
    <font>
      <i/>
      <sz val="10"/>
      <color rgb="FF000000"/>
      <name val="Calibri"/>
      <family val="2"/>
      <charset val="238"/>
      <scheme val="minor"/>
    </font>
    <font>
      <i/>
      <sz val="11"/>
      <color theme="1"/>
      <name val="Calibri"/>
      <family val="2"/>
      <scheme val="minor"/>
    </font>
    <font>
      <i/>
      <sz val="10"/>
      <name val="Times New Roman"/>
      <family val="1"/>
      <charset val="238"/>
    </font>
    <font>
      <i/>
      <sz val="10"/>
      <color indexed="10"/>
      <name val="Times New Roman"/>
      <family val="1"/>
      <charset val="238"/>
    </font>
    <font>
      <i/>
      <sz val="10"/>
      <color indexed="36"/>
      <name val="Calibri"/>
      <family val="2"/>
      <charset val="238"/>
    </font>
    <font>
      <i/>
      <sz val="12"/>
      <color indexed="36"/>
      <name val="Calibri"/>
      <family val="2"/>
      <charset val="238"/>
    </font>
    <font>
      <b/>
      <i/>
      <sz val="10"/>
      <color indexed="62"/>
      <name val="Times New Roman"/>
      <family val="1"/>
      <charset val="238"/>
    </font>
    <font>
      <b/>
      <i/>
      <sz val="10"/>
      <color indexed="36"/>
      <name val="Times New Roman"/>
      <family val="1"/>
      <charset val="238"/>
    </font>
    <font>
      <i/>
      <sz val="10"/>
      <color indexed="8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1">
    <xf numFmtId="0" fontId="0" fillId="0" borderId="0" xfId="0"/>
    <xf numFmtId="0" fontId="2" fillId="0" borderId="0" xfId="0" applyFont="1" applyFill="1" applyProtection="1"/>
    <xf numFmtId="1" fontId="2" fillId="0" borderId="0" xfId="0" applyNumberFormat="1" applyFont="1" applyFill="1" applyAlignment="1" applyProtection="1">
      <alignment horizontal="center"/>
    </xf>
    <xf numFmtId="0" fontId="1" fillId="0" borderId="0" xfId="0" applyFont="1" applyFill="1" applyBorder="1" applyAlignment="1" applyProtection="1"/>
    <xf numFmtId="0" fontId="1" fillId="0" borderId="0" xfId="0" applyFont="1" applyFill="1" applyBorder="1" applyAlignment="1" applyProtection="1">
      <alignment vertical="center"/>
    </xf>
    <xf numFmtId="0" fontId="0" fillId="0" borderId="0" xfId="0" applyFill="1" applyProtection="1">
      <protection locked="0"/>
    </xf>
    <xf numFmtId="2" fontId="3" fillId="0" borderId="0" xfId="0" applyNumberFormat="1" applyFont="1" applyFill="1" applyProtection="1">
      <protection locked="0"/>
    </xf>
    <xf numFmtId="0" fontId="0" fillId="0" borderId="0" xfId="0" applyProtection="1">
      <protection locked="0"/>
    </xf>
    <xf numFmtId="2" fontId="3" fillId="2" borderId="0" xfId="0" applyNumberFormat="1" applyFont="1" applyFill="1" applyProtection="1">
      <protection locked="0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Protection="1"/>
    <xf numFmtId="1" fontId="12" fillId="0" borderId="29" xfId="0" applyNumberFormat="1" applyFont="1" applyFill="1" applyBorder="1" applyAlignment="1" applyProtection="1">
      <alignment horizontal="center" vertical="center"/>
      <protection locked="0"/>
    </xf>
    <xf numFmtId="1" fontId="11" fillId="2" borderId="30" xfId="0" applyNumberFormat="1" applyFont="1" applyFill="1" applyBorder="1" applyAlignment="1" applyProtection="1">
      <alignment horizontal="center" vertical="center"/>
      <protection locked="0"/>
    </xf>
    <xf numFmtId="0" fontId="13" fillId="0" borderId="21" xfId="0" applyFont="1" applyFill="1" applyBorder="1" applyAlignment="1" applyProtection="1">
      <alignment horizontal="center" vertical="center"/>
      <protection locked="0"/>
    </xf>
    <xf numFmtId="0" fontId="13" fillId="0" borderId="20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4" fillId="3" borderId="1" xfId="0" applyFont="1" applyFill="1" applyBorder="1" applyAlignment="1" applyProtection="1">
      <alignment horizontal="center" vertical="center" textRotation="180"/>
      <protection locked="0"/>
    </xf>
    <xf numFmtId="0" fontId="14" fillId="3" borderId="22" xfId="0" applyFont="1" applyFill="1" applyBorder="1" applyAlignment="1" applyProtection="1">
      <alignment horizontal="center" vertical="center" textRotation="180"/>
      <protection locked="0"/>
    </xf>
    <xf numFmtId="0" fontId="13" fillId="4" borderId="19" xfId="0" applyFont="1" applyFill="1" applyBorder="1" applyAlignment="1" applyProtection="1">
      <alignment horizontal="center" vertical="center"/>
      <protection locked="0"/>
    </xf>
    <xf numFmtId="0" fontId="13" fillId="0" borderId="31" xfId="0" applyFont="1" applyFill="1" applyBorder="1" applyAlignment="1" applyProtection="1">
      <alignment horizontal="center" vertical="center"/>
      <protection locked="0"/>
    </xf>
    <xf numFmtId="0" fontId="13" fillId="0" borderId="8" xfId="0" applyFont="1" applyFill="1" applyBorder="1" applyAlignment="1" applyProtection="1">
      <alignment horizontal="center" vertical="center"/>
      <protection locked="0"/>
    </xf>
    <xf numFmtId="0" fontId="13" fillId="0" borderId="12" xfId="0" applyFont="1" applyFill="1" applyBorder="1" applyAlignment="1" applyProtection="1">
      <alignment horizontal="center" vertical="center" textRotation="180"/>
      <protection locked="0"/>
    </xf>
    <xf numFmtId="2" fontId="10" fillId="5" borderId="8" xfId="0" applyNumberFormat="1" applyFont="1" applyFill="1" applyBorder="1" applyAlignment="1" applyProtection="1">
      <alignment horizontal="center" vertical="center" textRotation="180"/>
      <protection locked="0"/>
    </xf>
    <xf numFmtId="2" fontId="10" fillId="0" borderId="8" xfId="0" applyNumberFormat="1" applyFont="1" applyFill="1" applyBorder="1" applyAlignment="1" applyProtection="1">
      <alignment horizontal="center" vertical="center" textRotation="180"/>
      <protection locked="0"/>
    </xf>
    <xf numFmtId="2" fontId="11" fillId="2" borderId="1" xfId="0" applyNumberFormat="1" applyFont="1" applyFill="1" applyBorder="1" applyAlignment="1" applyProtection="1">
      <alignment horizontal="center" vertical="top" textRotation="180"/>
      <protection locked="0"/>
    </xf>
    <xf numFmtId="164" fontId="15" fillId="0" borderId="21" xfId="0" applyNumberFormat="1" applyFont="1" applyFill="1" applyBorder="1" applyAlignment="1" applyProtection="1">
      <alignment horizontal="center" vertical="top" textRotation="180" wrapText="1"/>
      <protection locked="0"/>
    </xf>
    <xf numFmtId="164" fontId="15" fillId="0" borderId="20" xfId="0" applyNumberFormat="1" applyFont="1" applyFill="1" applyBorder="1" applyAlignment="1" applyProtection="1">
      <alignment horizontal="center" vertical="top" textRotation="180" wrapText="1"/>
      <protection locked="0"/>
    </xf>
    <xf numFmtId="164" fontId="15" fillId="3" borderId="20" xfId="0" applyNumberFormat="1" applyFont="1" applyFill="1" applyBorder="1" applyAlignment="1" applyProtection="1">
      <alignment horizontal="center" vertical="top" textRotation="180" wrapText="1"/>
      <protection locked="0"/>
    </xf>
    <xf numFmtId="0" fontId="15" fillId="0" borderId="20" xfId="0" applyFont="1" applyFill="1" applyBorder="1" applyAlignment="1" applyProtection="1">
      <alignment horizontal="center" vertical="top" textRotation="180"/>
      <protection locked="0"/>
    </xf>
    <xf numFmtId="164" fontId="16" fillId="6" borderId="22" xfId="0" applyNumberFormat="1" applyFont="1" applyFill="1" applyBorder="1" applyAlignment="1" applyProtection="1">
      <alignment horizontal="center" vertical="top" textRotation="180" wrapText="1"/>
      <protection locked="0"/>
    </xf>
    <xf numFmtId="164" fontId="15" fillId="0" borderId="3" xfId="0" applyNumberFormat="1" applyFont="1" applyFill="1" applyBorder="1" applyAlignment="1" applyProtection="1">
      <alignment horizontal="center" vertical="top" textRotation="180" wrapText="1"/>
      <protection locked="0"/>
    </xf>
    <xf numFmtId="164" fontId="17" fillId="0" borderId="20" xfId="0" applyNumberFormat="1" applyFont="1" applyFill="1" applyBorder="1" applyAlignment="1" applyProtection="1">
      <alignment horizontal="center" vertical="top" textRotation="180" wrapText="1"/>
      <protection locked="0"/>
    </xf>
    <xf numFmtId="2" fontId="18" fillId="0" borderId="28" xfId="0" applyNumberFormat="1" applyFont="1" applyFill="1" applyBorder="1" applyAlignment="1" applyProtection="1">
      <alignment vertical="center" textRotation="180"/>
    </xf>
    <xf numFmtId="2" fontId="19" fillId="0" borderId="32" xfId="0" applyNumberFormat="1" applyFont="1" applyFill="1" applyBorder="1" applyAlignment="1" applyProtection="1">
      <alignment horizontal="center" vertical="center" textRotation="180"/>
    </xf>
    <xf numFmtId="2" fontId="18" fillId="0" borderId="32" xfId="0" applyNumberFormat="1" applyFont="1" applyFill="1" applyBorder="1" applyAlignment="1" applyProtection="1">
      <alignment vertical="center" textRotation="180"/>
    </xf>
    <xf numFmtId="2" fontId="20" fillId="0" borderId="29" xfId="0" applyNumberFormat="1" applyFont="1" applyFill="1" applyBorder="1" applyAlignment="1" applyProtection="1">
      <alignment horizontal="center" vertical="center" textRotation="180"/>
    </xf>
    <xf numFmtId="2" fontId="5" fillId="0" borderId="33" xfId="0" applyNumberFormat="1" applyFont="1" applyFill="1" applyBorder="1" applyAlignment="1" applyProtection="1">
      <alignment vertical="center" wrapText="1"/>
    </xf>
    <xf numFmtId="1" fontId="6" fillId="0" borderId="22" xfId="0" applyNumberFormat="1" applyFont="1" applyFill="1" applyBorder="1" applyAlignment="1" applyProtection="1">
      <alignment vertical="center"/>
    </xf>
    <xf numFmtId="2" fontId="5" fillId="0" borderId="28" xfId="0" applyNumberFormat="1" applyFont="1" applyFill="1" applyBorder="1" applyAlignment="1" applyProtection="1">
      <alignment vertical="center" wrapText="1"/>
    </xf>
    <xf numFmtId="1" fontId="6" fillId="0" borderId="25" xfId="0" applyNumberFormat="1" applyFont="1" applyFill="1" applyBorder="1" applyAlignment="1" applyProtection="1">
      <alignment vertical="center"/>
    </xf>
    <xf numFmtId="2" fontId="5" fillId="0" borderId="34" xfId="0" applyNumberFormat="1" applyFont="1" applyFill="1" applyBorder="1" applyAlignment="1" applyProtection="1">
      <alignment vertical="center" wrapText="1"/>
    </xf>
    <xf numFmtId="1" fontId="6" fillId="0" borderId="28" xfId="0" applyNumberFormat="1" applyFont="1" applyFill="1" applyBorder="1" applyAlignment="1" applyProtection="1">
      <alignment vertical="center"/>
    </xf>
    <xf numFmtId="0" fontId="21" fillId="0" borderId="32" xfId="0" applyFont="1" applyFill="1" applyBorder="1" applyAlignment="1" applyProtection="1">
      <alignment vertical="center"/>
    </xf>
    <xf numFmtId="0" fontId="21" fillId="2" borderId="32" xfId="0" applyFont="1" applyFill="1" applyBorder="1" applyAlignment="1" applyProtection="1">
      <alignment vertical="center" wrapText="1"/>
    </xf>
    <xf numFmtId="0" fontId="2" fillId="2" borderId="20" xfId="0" applyFont="1" applyFill="1" applyBorder="1" applyAlignment="1" applyProtection="1">
      <alignment vertical="center" wrapText="1"/>
    </xf>
    <xf numFmtId="1" fontId="22" fillId="2" borderId="20" xfId="0" applyNumberFormat="1" applyFont="1" applyFill="1" applyBorder="1" applyAlignment="1" applyProtection="1">
      <alignment horizontal="center" vertical="center"/>
    </xf>
    <xf numFmtId="0" fontId="23" fillId="0" borderId="20" xfId="0" applyFont="1" applyBorder="1"/>
    <xf numFmtId="0" fontId="0" fillId="0" borderId="1" xfId="0" applyBorder="1" applyAlignment="1">
      <alignment wrapText="1"/>
    </xf>
    <xf numFmtId="1" fontId="12" fillId="0" borderId="21" xfId="0" applyNumberFormat="1" applyFont="1" applyFill="1" applyBorder="1" applyAlignment="1" applyProtection="1">
      <alignment horizontal="center" vertical="center"/>
      <protection locked="0"/>
    </xf>
    <xf numFmtId="0" fontId="11" fillId="2" borderId="22" xfId="0" applyFont="1" applyFill="1" applyBorder="1" applyProtection="1"/>
    <xf numFmtId="0" fontId="0" fillId="0" borderId="2" xfId="0" applyBorder="1" applyAlignment="1">
      <alignment wrapText="1"/>
    </xf>
    <xf numFmtId="0" fontId="9" fillId="0" borderId="3" xfId="0" applyFont="1" applyFill="1" applyBorder="1" applyProtection="1">
      <protection locked="0"/>
    </xf>
    <xf numFmtId="0" fontId="9" fillId="0" borderId="20" xfId="0" applyFont="1" applyFill="1" applyBorder="1" applyProtection="1">
      <protection locked="0"/>
    </xf>
    <xf numFmtId="0" fontId="9" fillId="3" borderId="20" xfId="0" applyFont="1" applyFill="1" applyBorder="1" applyProtection="1">
      <protection locked="0"/>
    </xf>
    <xf numFmtId="0" fontId="9" fillId="3" borderId="22" xfId="0" applyFont="1" applyFill="1" applyBorder="1" applyProtection="1">
      <protection locked="0"/>
    </xf>
    <xf numFmtId="0" fontId="9" fillId="4" borderId="3" xfId="0" applyFont="1" applyFill="1" applyBorder="1" applyProtection="1">
      <protection locked="0"/>
    </xf>
    <xf numFmtId="0" fontId="9" fillId="7" borderId="20" xfId="0" applyFont="1" applyFill="1" applyBorder="1" applyProtection="1">
      <protection locked="0"/>
    </xf>
    <xf numFmtId="0" fontId="9" fillId="0" borderId="20" xfId="0" applyFont="1" applyBorder="1" applyProtection="1">
      <protection locked="0"/>
    </xf>
    <xf numFmtId="2" fontId="10" fillId="5" borderId="20" xfId="0" applyNumberFormat="1" applyFont="1" applyFill="1" applyBorder="1" applyProtection="1"/>
    <xf numFmtId="2" fontId="10" fillId="0" borderId="20" xfId="0" applyNumberFormat="1" applyFont="1" applyFill="1" applyBorder="1" applyProtection="1"/>
    <xf numFmtId="2" fontId="10" fillId="5" borderId="1" xfId="0" applyNumberFormat="1" applyFont="1" applyFill="1" applyBorder="1" applyProtection="1"/>
    <xf numFmtId="2" fontId="11" fillId="2" borderId="1" xfId="0" applyNumberFormat="1" applyFont="1" applyFill="1" applyBorder="1" applyProtection="1"/>
    <xf numFmtId="1" fontId="8" fillId="0" borderId="21" xfId="0" applyNumberFormat="1" applyFont="1" applyFill="1" applyBorder="1" applyProtection="1">
      <protection locked="0"/>
    </xf>
    <xf numFmtId="1" fontId="8" fillId="0" borderId="20" xfId="0" applyNumberFormat="1" applyFont="1" applyFill="1" applyBorder="1" applyProtection="1">
      <protection locked="0"/>
    </xf>
    <xf numFmtId="1" fontId="8" fillId="3" borderId="20" xfId="0" applyNumberFormat="1" applyFont="1" applyFill="1" applyBorder="1" applyProtection="1">
      <protection locked="0"/>
    </xf>
    <xf numFmtId="1" fontId="24" fillId="6" borderId="22" xfId="0" applyNumberFormat="1" applyFont="1" applyFill="1" applyBorder="1" applyProtection="1">
      <protection locked="0"/>
    </xf>
    <xf numFmtId="1" fontId="8" fillId="0" borderId="3" xfId="0" applyNumberFormat="1" applyFont="1" applyFill="1" applyBorder="1" applyProtection="1">
      <protection locked="0"/>
    </xf>
    <xf numFmtId="2" fontId="7" fillId="0" borderId="3" xfId="0" applyNumberFormat="1" applyFont="1" applyFill="1" applyBorder="1" applyProtection="1"/>
    <xf numFmtId="2" fontId="25" fillId="0" borderId="20" xfId="0" applyNumberFormat="1" applyFont="1" applyFill="1" applyBorder="1" applyProtection="1"/>
    <xf numFmtId="2" fontId="7" fillId="0" borderId="20" xfId="0" applyNumberFormat="1" applyFont="1" applyFill="1" applyBorder="1" applyProtection="1"/>
    <xf numFmtId="2" fontId="26" fillId="0" borderId="35" xfId="0" applyNumberFormat="1" applyFont="1" applyFill="1" applyBorder="1" applyProtection="1"/>
    <xf numFmtId="2" fontId="2" fillId="0" borderId="3" xfId="0" applyNumberFormat="1" applyFont="1" applyFill="1" applyBorder="1" applyProtection="1"/>
    <xf numFmtId="2" fontId="27" fillId="0" borderId="21" xfId="0" applyNumberFormat="1" applyFont="1" applyFill="1" applyBorder="1" applyProtection="1"/>
    <xf numFmtId="0" fontId="28" fillId="0" borderId="36" xfId="0" applyFont="1" applyFill="1" applyBorder="1" applyProtection="1"/>
    <xf numFmtId="2" fontId="27" fillId="0" borderId="28" xfId="0" applyNumberFormat="1" applyFont="1" applyFill="1" applyBorder="1" applyProtection="1"/>
    <xf numFmtId="0" fontId="29" fillId="0" borderId="1" xfId="0" applyFont="1" applyFill="1" applyBorder="1" applyProtection="1"/>
    <xf numFmtId="2" fontId="29" fillId="0" borderId="34" xfId="0" applyNumberFormat="1" applyFont="1" applyFill="1" applyBorder="1" applyProtection="1"/>
    <xf numFmtId="0" fontId="29" fillId="0" borderId="3" xfId="0" applyFont="1" applyFill="1" applyBorder="1" applyProtection="1"/>
    <xf numFmtId="0" fontId="30" fillId="0" borderId="20" xfId="0" applyFont="1" applyFill="1" applyBorder="1" applyProtection="1"/>
    <xf numFmtId="1" fontId="31" fillId="3" borderId="20" xfId="0" applyNumberFormat="1" applyFont="1" applyFill="1" applyBorder="1" applyAlignment="1" applyProtection="1">
      <alignment vertical="center" readingOrder="1"/>
    </xf>
    <xf numFmtId="1" fontId="5" fillId="3" borderId="20" xfId="0" applyNumberFormat="1" applyFont="1" applyFill="1" applyBorder="1" applyAlignment="1" applyProtection="1">
      <alignment vertical="center" readingOrder="1"/>
    </xf>
    <xf numFmtId="0" fontId="6" fillId="3" borderId="20" xfId="0" applyNumberFormat="1" applyFont="1" applyFill="1" applyBorder="1" applyAlignment="1" applyProtection="1">
      <alignment horizontal="center" vertical="center"/>
      <protection locked="0"/>
    </xf>
    <xf numFmtId="1" fontId="6" fillId="0" borderId="0" xfId="0" applyNumberFormat="1" applyFont="1" applyFill="1" applyBorder="1" applyAlignment="1" applyProtection="1">
      <alignment vertical="center" textRotation="180"/>
    </xf>
    <xf numFmtId="0" fontId="6" fillId="0" borderId="0" xfId="0" applyFont="1" applyFill="1" applyBorder="1" applyAlignment="1" applyProtection="1">
      <alignment vertical="center" textRotation="180"/>
    </xf>
    <xf numFmtId="0" fontId="0" fillId="0" borderId="0" xfId="0" applyFont="1" applyProtection="1">
      <protection locked="0"/>
    </xf>
    <xf numFmtId="2" fontId="0" fillId="0" borderId="0" xfId="0" applyNumberFormat="1" applyFont="1" applyFill="1" applyProtection="1">
      <protection locked="0"/>
    </xf>
    <xf numFmtId="2" fontId="0" fillId="2" borderId="0" xfId="0" applyNumberFormat="1" applyFont="1" applyFill="1" applyProtection="1">
      <protection locked="0"/>
    </xf>
    <xf numFmtId="164" fontId="2" fillId="0" borderId="0" xfId="0" applyNumberFormat="1" applyFont="1" applyFill="1" applyBorder="1" applyProtection="1"/>
    <xf numFmtId="164" fontId="32" fillId="0" borderId="0" xfId="0" applyNumberFormat="1" applyFont="1" applyFill="1" applyBorder="1" applyProtection="1"/>
    <xf numFmtId="0" fontId="33" fillId="0" borderId="0" xfId="0" applyFont="1" applyFill="1" applyBorder="1" applyProtection="1"/>
    <xf numFmtId="2" fontId="7" fillId="0" borderId="0" xfId="0" applyNumberFormat="1" applyFont="1" applyFill="1" applyBorder="1" applyProtection="1"/>
    <xf numFmtId="2" fontId="25" fillId="0" borderId="0" xfId="0" applyNumberFormat="1" applyFont="1" applyFill="1" applyBorder="1" applyProtection="1"/>
    <xf numFmtId="2" fontId="26" fillId="0" borderId="0" xfId="0" applyNumberFormat="1" applyFont="1" applyFill="1" applyBorder="1" applyProtection="1"/>
    <xf numFmtId="2" fontId="2" fillId="0" borderId="0" xfId="0" applyNumberFormat="1" applyFont="1" applyFill="1" applyBorder="1" applyProtection="1"/>
    <xf numFmtId="0" fontId="31" fillId="0" borderId="0" xfId="0" applyFont="1" applyFill="1" applyProtection="1"/>
    <xf numFmtId="2" fontId="34" fillId="0" borderId="0" xfId="0" applyNumberFormat="1" applyFont="1" applyFill="1" applyProtection="1"/>
    <xf numFmtId="0" fontId="34" fillId="0" borderId="0" xfId="0" applyFont="1" applyFill="1" applyProtection="1"/>
    <xf numFmtId="0" fontId="35" fillId="0" borderId="0" xfId="0" applyFont="1" applyFill="1" applyProtection="1"/>
    <xf numFmtId="0" fontId="21" fillId="0" borderId="36" xfId="0" applyFont="1" applyFill="1" applyBorder="1" applyAlignment="1" applyProtection="1">
      <alignment vertical="center"/>
    </xf>
    <xf numFmtId="0" fontId="30" fillId="0" borderId="22" xfId="0" applyFont="1" applyFill="1" applyBorder="1" applyProtection="1"/>
    <xf numFmtId="0" fontId="21" fillId="2" borderId="14" xfId="0" applyFont="1" applyFill="1" applyBorder="1" applyAlignment="1" applyProtection="1">
      <alignment vertical="center" wrapText="1"/>
    </xf>
    <xf numFmtId="1" fontId="31" fillId="3" borderId="2" xfId="0" applyNumberFormat="1" applyFont="1" applyFill="1" applyBorder="1" applyAlignment="1" applyProtection="1">
      <alignment vertical="center" readingOrder="1"/>
    </xf>
    <xf numFmtId="0" fontId="2" fillId="2" borderId="21" xfId="0" applyFont="1" applyFill="1" applyBorder="1" applyAlignment="1" applyProtection="1">
      <alignment vertical="center" wrapText="1"/>
    </xf>
    <xf numFmtId="1" fontId="22" fillId="2" borderId="22" xfId="0" applyNumberFormat="1" applyFont="1" applyFill="1" applyBorder="1" applyAlignment="1" applyProtection="1">
      <alignment horizontal="center" vertical="center"/>
    </xf>
    <xf numFmtId="1" fontId="5" fillId="3" borderId="21" xfId="0" applyNumberFormat="1" applyFont="1" applyFill="1" applyBorder="1" applyAlignment="1" applyProtection="1">
      <alignment vertical="center" readingOrder="1"/>
    </xf>
    <xf numFmtId="0" fontId="6" fillId="3" borderId="22" xfId="0" applyNumberFormat="1" applyFont="1" applyFill="1" applyBorder="1" applyAlignment="1" applyProtection="1">
      <alignment horizontal="center" vertical="center"/>
      <protection locked="0"/>
    </xf>
    <xf numFmtId="1" fontId="6" fillId="0" borderId="21" xfId="0" applyNumberFormat="1" applyFont="1" applyFill="1" applyBorder="1" applyAlignment="1" applyProtection="1">
      <alignment vertical="center"/>
    </xf>
    <xf numFmtId="0" fontId="21" fillId="0" borderId="25" xfId="0" applyFont="1" applyFill="1" applyBorder="1" applyAlignment="1" applyProtection="1">
      <alignment vertical="center"/>
    </xf>
    <xf numFmtId="0" fontId="30" fillId="0" borderId="1" xfId="0" applyFont="1" applyFill="1" applyBorder="1" applyProtection="1"/>
    <xf numFmtId="2" fontId="29" fillId="0" borderId="21" xfId="0" applyNumberFormat="1" applyFont="1" applyFill="1" applyBorder="1" applyProtection="1"/>
    <xf numFmtId="1" fontId="6" fillId="2" borderId="36" xfId="0" applyNumberFormat="1" applyFont="1" applyFill="1" applyBorder="1" applyAlignment="1" applyProtection="1">
      <alignment vertical="center"/>
    </xf>
    <xf numFmtId="2" fontId="11" fillId="0" borderId="25" xfId="0" applyNumberFormat="1" applyFont="1" applyFill="1" applyBorder="1" applyAlignment="1" applyProtection="1">
      <alignment horizontal="center" vertical="top" textRotation="180"/>
      <protection locked="0"/>
    </xf>
    <xf numFmtId="2" fontId="11" fillId="0" borderId="1" xfId="0" applyNumberFormat="1" applyFont="1" applyFill="1" applyBorder="1" applyProtection="1"/>
    <xf numFmtId="0" fontId="29" fillId="2" borderId="1" xfId="0" applyFont="1" applyFill="1" applyBorder="1" applyProtection="1"/>
    <xf numFmtId="1" fontId="8" fillId="0" borderId="5" xfId="0" applyNumberFormat="1" applyFont="1" applyFill="1" applyBorder="1" applyAlignment="1" applyProtection="1">
      <alignment horizontal="center" vertical="center"/>
    </xf>
    <xf numFmtId="1" fontId="8" fillId="0" borderId="5" xfId="0" applyNumberFormat="1" applyFont="1" applyFill="1" applyBorder="1" applyAlignment="1" applyProtection="1">
      <alignment horizontal="center" vertical="center"/>
    </xf>
    <xf numFmtId="0" fontId="42" fillId="3" borderId="22" xfId="0" applyNumberFormat="1" applyFont="1" applyFill="1" applyBorder="1" applyAlignment="1" applyProtection="1">
      <alignment horizontal="center" vertical="center"/>
      <protection locked="0"/>
    </xf>
    <xf numFmtId="1" fontId="8" fillId="0" borderId="5" xfId="0" applyNumberFormat="1" applyFont="1" applyFill="1" applyBorder="1" applyAlignment="1" applyProtection="1">
      <alignment horizontal="center" vertical="center"/>
    </xf>
    <xf numFmtId="1" fontId="6" fillId="2" borderId="24" xfId="0" applyNumberFormat="1" applyFont="1" applyFill="1" applyBorder="1" applyAlignment="1" applyProtection="1">
      <alignment vertical="center"/>
    </xf>
    <xf numFmtId="0" fontId="29" fillId="2" borderId="40" xfId="0" applyFont="1" applyFill="1" applyBorder="1" applyProtection="1"/>
    <xf numFmtId="0" fontId="37" fillId="0" borderId="45" xfId="0" applyFont="1" applyBorder="1" applyAlignment="1">
      <alignment horizontal="center" vertical="center"/>
    </xf>
    <xf numFmtId="0" fontId="37" fillId="0" borderId="44" xfId="0" applyFont="1" applyBorder="1" applyAlignment="1">
      <alignment horizontal="center" vertical="center"/>
    </xf>
    <xf numFmtId="1" fontId="11" fillId="2" borderId="12" xfId="0" applyNumberFormat="1" applyFont="1" applyFill="1" applyBorder="1" applyAlignment="1" applyProtection="1">
      <alignment horizontal="center" vertical="center"/>
      <protection locked="0"/>
    </xf>
    <xf numFmtId="0" fontId="11" fillId="2" borderId="1" xfId="0" applyFont="1" applyFill="1" applyBorder="1" applyProtection="1"/>
    <xf numFmtId="2" fontId="27" fillId="2" borderId="2" xfId="0" applyNumberFormat="1" applyFont="1" applyFill="1" applyBorder="1" applyProtection="1"/>
    <xf numFmtId="1" fontId="12" fillId="0" borderId="35" xfId="0" applyNumberFormat="1" applyFont="1" applyFill="1" applyBorder="1" applyAlignment="1" applyProtection="1">
      <alignment horizontal="center" vertical="center"/>
      <protection locked="0"/>
    </xf>
    <xf numFmtId="0" fontId="11" fillId="2" borderId="35" xfId="0" applyFont="1" applyFill="1" applyBorder="1" applyProtection="1"/>
    <xf numFmtId="2" fontId="11" fillId="0" borderId="35" xfId="0" applyNumberFormat="1" applyFont="1" applyFill="1" applyBorder="1" applyProtection="1"/>
    <xf numFmtId="0" fontId="29" fillId="2" borderId="35" xfId="0" applyFont="1" applyFill="1" applyBorder="1" applyProtection="1"/>
    <xf numFmtId="2" fontId="29" fillId="0" borderId="35" xfId="0" applyNumberFormat="1" applyFont="1" applyFill="1" applyBorder="1" applyProtection="1"/>
    <xf numFmtId="0" fontId="30" fillId="0" borderId="35" xfId="0" applyFont="1" applyFill="1" applyBorder="1" applyProtection="1"/>
    <xf numFmtId="1" fontId="5" fillId="3" borderId="35" xfId="0" applyNumberFormat="1" applyFont="1" applyFill="1" applyBorder="1" applyAlignment="1" applyProtection="1">
      <alignment vertical="center" readingOrder="1"/>
    </xf>
    <xf numFmtId="0" fontId="6" fillId="3" borderId="35" xfId="0" applyNumberFormat="1" applyFont="1" applyFill="1" applyBorder="1" applyAlignment="1" applyProtection="1">
      <alignment horizontal="center" vertical="center"/>
      <protection locked="0"/>
    </xf>
    <xf numFmtId="0" fontId="7" fillId="0" borderId="20" xfId="0" applyFont="1" applyFill="1" applyBorder="1" applyAlignment="1" applyProtection="1">
      <alignment horizontal="center" vertical="center"/>
    </xf>
    <xf numFmtId="1" fontId="8" fillId="0" borderId="1" xfId="0" applyNumberFormat="1" applyFont="1" applyFill="1" applyBorder="1" applyAlignment="1" applyProtection="1">
      <alignment horizontal="center" vertical="center"/>
    </xf>
    <xf numFmtId="0" fontId="9" fillId="0" borderId="21" xfId="0" applyFont="1" applyFill="1" applyBorder="1" applyAlignment="1" applyProtection="1">
      <alignment horizontal="center" vertical="center"/>
      <protection locked="0"/>
    </xf>
    <xf numFmtId="0" fontId="9" fillId="0" borderId="20" xfId="0" applyFont="1" applyFill="1" applyBorder="1" applyAlignment="1" applyProtection="1">
      <alignment horizontal="center" vertical="center"/>
      <protection locked="0"/>
    </xf>
    <xf numFmtId="0" fontId="9" fillId="0" borderId="22" xfId="0" applyFont="1" applyFill="1" applyBorder="1" applyAlignment="1" applyProtection="1">
      <alignment horizontal="center" vertical="center"/>
      <protection locked="0"/>
    </xf>
    <xf numFmtId="0" fontId="36" fillId="0" borderId="16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38" fillId="0" borderId="24" xfId="0" applyFont="1" applyFill="1" applyBorder="1" applyAlignment="1" applyProtection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38" fillId="0" borderId="15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0" borderId="37" xfId="0" applyFont="1" applyBorder="1" applyAlignment="1">
      <alignment horizontal="center" vertical="center"/>
    </xf>
    <xf numFmtId="0" fontId="37" fillId="0" borderId="14" xfId="0" applyFont="1" applyBorder="1" applyAlignment="1">
      <alignment horizontal="center" vertical="center"/>
    </xf>
    <xf numFmtId="0" fontId="37" fillId="0" borderId="15" xfId="0" applyFont="1" applyBorder="1" applyAlignment="1">
      <alignment horizontal="center" vertical="center"/>
    </xf>
    <xf numFmtId="0" fontId="40" fillId="0" borderId="16" xfId="0" applyFont="1" applyFill="1" applyBorder="1" applyAlignment="1" applyProtection="1">
      <alignment horizontal="center" vertical="center"/>
    </xf>
    <xf numFmtId="0" fontId="41" fillId="0" borderId="37" xfId="0" applyFont="1" applyBorder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0" fontId="41" fillId="0" borderId="15" xfId="0" applyFont="1" applyBorder="1" applyAlignment="1">
      <alignment horizontal="center" vertical="center"/>
    </xf>
    <xf numFmtId="2" fontId="39" fillId="0" borderId="16" xfId="0" applyNumberFormat="1" applyFont="1" applyFill="1" applyBorder="1" applyAlignment="1" applyProtection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14" xfId="0" applyFont="1" applyBorder="1" applyAlignment="1">
      <alignment horizontal="center" vertical="center"/>
    </xf>
    <xf numFmtId="1" fontId="6" fillId="0" borderId="10" xfId="0" applyNumberFormat="1" applyFont="1" applyFill="1" applyBorder="1" applyAlignment="1" applyProtection="1">
      <alignment horizontal="center" vertical="center"/>
    </xf>
    <xf numFmtId="1" fontId="6" fillId="0" borderId="5" xfId="0" applyNumberFormat="1" applyFont="1" applyFill="1" applyBorder="1" applyAlignment="1" applyProtection="1">
      <alignment horizontal="center" vertical="center"/>
    </xf>
    <xf numFmtId="1" fontId="6" fillId="0" borderId="11" xfId="0" applyNumberFormat="1" applyFont="1" applyFill="1" applyBorder="1" applyAlignment="1" applyProtection="1">
      <alignment horizontal="center" vertical="center"/>
    </xf>
    <xf numFmtId="1" fontId="6" fillId="0" borderId="18" xfId="0" applyNumberFormat="1" applyFont="1" applyFill="1" applyBorder="1" applyAlignment="1" applyProtection="1">
      <alignment horizontal="center" vertical="center"/>
    </xf>
    <xf numFmtId="1" fontId="6" fillId="0" borderId="0" xfId="0" applyNumberFormat="1" applyFont="1" applyFill="1" applyBorder="1" applyAlignment="1" applyProtection="1">
      <alignment horizontal="center" vertical="center"/>
    </xf>
    <xf numFmtId="1" fontId="6" fillId="0" borderId="19" xfId="0" applyNumberFormat="1" applyFont="1" applyFill="1" applyBorder="1" applyAlignment="1" applyProtection="1">
      <alignment horizontal="center" vertical="center"/>
    </xf>
    <xf numFmtId="1" fontId="6" fillId="0" borderId="27" xfId="0" applyNumberFormat="1" applyFont="1" applyFill="1" applyBorder="1" applyAlignment="1" applyProtection="1">
      <alignment horizontal="center" vertical="center"/>
    </xf>
    <xf numFmtId="1" fontId="6" fillId="0" borderId="14" xfId="0" applyNumberFormat="1" applyFont="1" applyFill="1" applyBorder="1" applyAlignment="1" applyProtection="1">
      <alignment horizontal="center" vertical="center"/>
    </xf>
    <xf numFmtId="1" fontId="6" fillId="0" borderId="28" xfId="0" applyNumberFormat="1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1" fillId="2" borderId="12" xfId="0" applyFont="1" applyFill="1" applyBorder="1" applyAlignment="1" applyProtection="1">
      <alignment vertical="center"/>
    </xf>
    <xf numFmtId="0" fontId="0" fillId="2" borderId="0" xfId="0" applyFill="1" applyAlignment="1">
      <alignment vertical="center"/>
    </xf>
    <xf numFmtId="0" fontId="0" fillId="2" borderId="12" xfId="0" applyFill="1" applyBorder="1" applyAlignment="1">
      <alignment vertical="center"/>
    </xf>
    <xf numFmtId="1" fontId="10" fillId="0" borderId="5" xfId="0" applyNumberFormat="1" applyFont="1" applyFill="1" applyBorder="1" applyAlignment="1" applyProtection="1">
      <alignment horizontal="center" vertical="center"/>
      <protection locked="0"/>
    </xf>
    <xf numFmtId="1" fontId="8" fillId="0" borderId="5" xfId="0" applyNumberFormat="1" applyFont="1" applyFill="1" applyBorder="1" applyAlignment="1" applyProtection="1">
      <alignment horizontal="center" vertical="center"/>
    </xf>
    <xf numFmtId="0" fontId="0" fillId="0" borderId="5" xfId="0" applyFill="1" applyBorder="1" applyAlignment="1">
      <alignment horizontal="center" vertical="center"/>
    </xf>
    <xf numFmtId="1" fontId="8" fillId="0" borderId="5" xfId="0" applyNumberFormat="1" applyFont="1" applyFill="1" applyBorder="1" applyAlignment="1" applyProtection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7" fillId="0" borderId="23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/>
    </xf>
    <xf numFmtId="0" fontId="7" fillId="0" borderId="5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2" fontId="7" fillId="0" borderId="1" xfId="0" applyNumberFormat="1" applyFont="1" applyFill="1" applyBorder="1" applyAlignment="1" applyProtection="1">
      <alignment horizontal="center" vertical="center"/>
    </xf>
    <xf numFmtId="2" fontId="7" fillId="0" borderId="3" xfId="0" applyNumberFormat="1" applyFont="1" applyFill="1" applyBorder="1" applyAlignment="1" applyProtection="1">
      <alignment horizontal="center" vertical="center"/>
    </xf>
    <xf numFmtId="2" fontId="11" fillId="0" borderId="6" xfId="0" applyNumberFormat="1" applyFont="1" applyFill="1" applyBorder="1" applyAlignment="1" applyProtection="1">
      <alignment horizontal="center" vertical="top" textRotation="180"/>
    </xf>
    <xf numFmtId="2" fontId="11" fillId="0" borderId="15" xfId="0" applyNumberFormat="1" applyFont="1" applyFill="1" applyBorder="1" applyAlignment="1" applyProtection="1">
      <alignment horizontal="center" vertical="top" textRotation="180"/>
    </xf>
    <xf numFmtId="0" fontId="4" fillId="0" borderId="4" xfId="0" applyFont="1" applyFill="1" applyBorder="1" applyAlignment="1" applyProtection="1">
      <alignment horizontal="center" vertical="center"/>
    </xf>
    <xf numFmtId="0" fontId="4" fillId="0" borderId="5" xfId="0" applyFont="1" applyFill="1" applyBorder="1" applyAlignment="1" applyProtection="1">
      <alignment horizontal="center" vertical="center"/>
    </xf>
    <xf numFmtId="0" fontId="4" fillId="0" borderId="6" xfId="0" applyFont="1" applyFill="1" applyBorder="1" applyAlignment="1" applyProtection="1">
      <alignment horizontal="center" vertical="center"/>
    </xf>
    <xf numFmtId="0" fontId="4" fillId="0" borderId="13" xfId="0" applyFont="1" applyFill="1" applyBorder="1" applyAlignment="1" applyProtection="1">
      <alignment horizontal="center" vertical="center"/>
    </xf>
    <xf numFmtId="0" fontId="4" fillId="0" borderId="14" xfId="0" applyFont="1" applyFill="1" applyBorder="1" applyAlignment="1" applyProtection="1">
      <alignment horizontal="center" vertical="center"/>
    </xf>
    <xf numFmtId="0" fontId="4" fillId="0" borderId="15" xfId="0" applyFont="1" applyFill="1" applyBorder="1" applyAlignment="1" applyProtection="1">
      <alignment horizontal="center" vertical="center"/>
    </xf>
    <xf numFmtId="2" fontId="5" fillId="0" borderId="7" xfId="0" applyNumberFormat="1" applyFont="1" applyFill="1" applyBorder="1" applyAlignment="1" applyProtection="1">
      <alignment horizontal="center" vertical="center"/>
    </xf>
    <xf numFmtId="2" fontId="5" fillId="0" borderId="16" xfId="0" applyNumberFormat="1" applyFont="1" applyFill="1" applyBorder="1" applyAlignment="1" applyProtection="1">
      <alignment horizontal="center" vertical="center"/>
    </xf>
    <xf numFmtId="2" fontId="5" fillId="0" borderId="24" xfId="0" applyNumberFormat="1" applyFont="1" applyFill="1" applyBorder="1" applyAlignment="1" applyProtection="1">
      <alignment horizontal="center" vertical="center"/>
    </xf>
    <xf numFmtId="0" fontId="5" fillId="0" borderId="8" xfId="0" applyFont="1" applyFill="1" applyBorder="1" applyAlignment="1" applyProtection="1">
      <alignment horizontal="center" vertical="center"/>
    </xf>
    <xf numFmtId="0" fontId="5" fillId="0" borderId="9" xfId="0" applyFont="1" applyFill="1" applyBorder="1" applyAlignment="1" applyProtection="1">
      <alignment horizontal="center" vertical="center"/>
    </xf>
    <xf numFmtId="0" fontId="5" fillId="0" borderId="12" xfId="0" applyFont="1" applyFill="1" applyBorder="1" applyAlignment="1" applyProtection="1">
      <alignment horizontal="center" vertical="center"/>
    </xf>
    <xf numFmtId="0" fontId="5" fillId="0" borderId="17" xfId="0" applyFont="1" applyFill="1" applyBorder="1" applyAlignment="1" applyProtection="1">
      <alignment horizontal="center" vertical="center"/>
    </xf>
    <xf numFmtId="0" fontId="5" fillId="0" borderId="25" xfId="0" applyFont="1" applyFill="1" applyBorder="1" applyAlignment="1" applyProtection="1">
      <alignment horizontal="center" vertical="center"/>
    </xf>
    <xf numFmtId="0" fontId="5" fillId="0" borderId="26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1" fillId="2" borderId="38" xfId="0" applyFont="1" applyFill="1" applyBorder="1" applyAlignment="1" applyProtection="1">
      <alignment vertical="center"/>
    </xf>
    <xf numFmtId="0" fontId="0" fillId="2" borderId="39" xfId="0" applyFill="1" applyBorder="1" applyAlignment="1">
      <alignment vertical="center"/>
    </xf>
    <xf numFmtId="0" fontId="0" fillId="2" borderId="40" xfId="0" applyFill="1" applyBorder="1" applyAlignment="1">
      <alignment vertical="center"/>
    </xf>
    <xf numFmtId="0" fontId="0" fillId="2" borderId="41" xfId="0" applyFill="1" applyBorder="1" applyAlignment="1">
      <alignment vertical="center"/>
    </xf>
    <xf numFmtId="1" fontId="6" fillId="0" borderId="6" xfId="0" applyNumberFormat="1" applyFont="1" applyFill="1" applyBorder="1" applyAlignment="1" applyProtection="1">
      <alignment horizontal="center" vertical="center"/>
    </xf>
    <xf numFmtId="1" fontId="6" fillId="0" borderId="37" xfId="0" applyNumberFormat="1" applyFont="1" applyFill="1" applyBorder="1" applyAlignment="1" applyProtection="1">
      <alignment horizontal="center" vertical="center"/>
    </xf>
    <xf numFmtId="1" fontId="6" fillId="0" borderId="15" xfId="0" applyNumberFormat="1" applyFont="1" applyFill="1" applyBorder="1" applyAlignment="1" applyProtection="1">
      <alignment horizontal="center" vertical="center"/>
    </xf>
    <xf numFmtId="1" fontId="2" fillId="0" borderId="0" xfId="0" applyNumberFormat="1" applyFont="1" applyFill="1" applyProtection="1"/>
    <xf numFmtId="0" fontId="40" fillId="0" borderId="47" xfId="0" applyFont="1" applyFill="1" applyBorder="1" applyAlignment="1" applyProtection="1">
      <alignment horizontal="center" vertical="center"/>
    </xf>
    <xf numFmtId="0" fontId="41" fillId="0" borderId="48" xfId="0" applyFont="1" applyBorder="1" applyAlignment="1">
      <alignment horizontal="center" vertical="center"/>
    </xf>
    <xf numFmtId="0" fontId="43" fillId="0" borderId="20" xfId="0" applyFont="1" applyBorder="1"/>
    <xf numFmtId="0" fontId="44" fillId="0" borderId="1" xfId="0" applyFont="1" applyBorder="1" applyAlignment="1">
      <alignment wrapText="1"/>
    </xf>
    <xf numFmtId="1" fontId="45" fillId="0" borderId="35" xfId="0" applyNumberFormat="1" applyFont="1" applyFill="1" applyBorder="1" applyAlignment="1" applyProtection="1">
      <alignment horizontal="center" vertical="center"/>
      <protection locked="0"/>
    </xf>
    <xf numFmtId="0" fontId="46" fillId="2" borderId="35" xfId="0" applyFont="1" applyFill="1" applyBorder="1" applyProtection="1"/>
    <xf numFmtId="2" fontId="46" fillId="0" borderId="35" xfId="0" applyNumberFormat="1" applyFont="1" applyFill="1" applyBorder="1" applyProtection="1"/>
    <xf numFmtId="0" fontId="47" fillId="2" borderId="35" xfId="0" applyFont="1" applyFill="1" applyBorder="1" applyProtection="1"/>
    <xf numFmtId="2" fontId="47" fillId="0" borderId="35" xfId="0" applyNumberFormat="1" applyFont="1" applyFill="1" applyBorder="1" applyProtection="1"/>
    <xf numFmtId="0" fontId="48" fillId="0" borderId="35" xfId="0" applyFont="1" applyFill="1" applyBorder="1" applyProtection="1"/>
    <xf numFmtId="1" fontId="49" fillId="3" borderId="35" xfId="0" applyNumberFormat="1" applyFont="1" applyFill="1" applyBorder="1" applyAlignment="1" applyProtection="1">
      <alignment vertical="center" readingOrder="1"/>
    </xf>
    <xf numFmtId="0" fontId="50" fillId="3" borderId="35" xfId="0" applyNumberFormat="1" applyFont="1" applyFill="1" applyBorder="1" applyAlignment="1" applyProtection="1">
      <alignment horizontal="center" vertical="center"/>
      <protection locked="0"/>
    </xf>
    <xf numFmtId="0" fontId="51" fillId="0" borderId="0" xfId="0" applyFont="1" applyFill="1" applyProtection="1"/>
    <xf numFmtId="0" fontId="2" fillId="0" borderId="0" xfId="0" applyFont="1" applyFill="1" applyBorder="1" applyAlignment="1" applyProtection="1"/>
    <xf numFmtId="0" fontId="2" fillId="0" borderId="0" xfId="0" applyFont="1" applyFill="1" applyAlignment="1" applyProtection="1"/>
    <xf numFmtId="1" fontId="6" fillId="0" borderId="0" xfId="0" applyNumberFormat="1" applyFont="1" applyFill="1" applyBorder="1" applyAlignment="1" applyProtection="1">
      <alignment vertical="center"/>
    </xf>
  </cellXfs>
  <cellStyles count="1">
    <cellStyle name="Normál" xfId="0" builtinId="0"/>
  </cellStyles>
  <dxfs count="40"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4"/>
  <sheetViews>
    <sheetView tabSelected="1" workbookViewId="0">
      <selection activeCell="B9" sqref="B9"/>
    </sheetView>
  </sheetViews>
  <sheetFormatPr defaultColWidth="9.1796875" defaultRowHeight="15.5" x14ac:dyDescent="0.35"/>
  <cols>
    <col min="1" max="1" width="35.54296875" style="1" customWidth="1"/>
    <col min="2" max="2" width="25" style="9" customWidth="1"/>
    <col min="3" max="3" width="4.08984375" style="9" customWidth="1"/>
    <col min="4" max="7" width="4.7265625" style="9" customWidth="1"/>
    <col min="8" max="8" width="7.81640625" style="7" customWidth="1"/>
    <col min="9" max="10" width="7.453125" style="10" customWidth="1"/>
    <col min="11" max="11" width="8.1796875" style="95" customWidth="1"/>
    <col min="12" max="13" width="8.90625" style="96" customWidth="1"/>
    <col min="14" max="14" width="8.54296875" style="1" customWidth="1"/>
    <col min="15" max="15" width="9.1796875" style="97"/>
    <col min="16" max="16" width="10.7265625" style="1" customWidth="1"/>
    <col min="17" max="17" width="12.54296875" style="2" customWidth="1"/>
    <col min="18" max="16384" width="9.1796875" style="1"/>
  </cols>
  <sheetData>
    <row r="1" spans="1:65" x14ac:dyDescent="0.3">
      <c r="C1" s="144" t="s">
        <v>41</v>
      </c>
      <c r="D1" s="145"/>
      <c r="E1" s="145"/>
      <c r="F1" s="146"/>
      <c r="G1" s="138" t="s">
        <v>43</v>
      </c>
      <c r="H1" s="139"/>
      <c r="I1" s="140"/>
      <c r="J1" s="155" t="s">
        <v>77</v>
      </c>
      <c r="K1" s="139"/>
      <c r="L1" s="140"/>
      <c r="M1" s="120"/>
      <c r="N1" s="147" t="s">
        <v>44</v>
      </c>
      <c r="O1" s="148"/>
      <c r="P1" s="151" t="s">
        <v>45</v>
      </c>
      <c r="Q1" s="152"/>
    </row>
    <row r="2" spans="1:65" ht="15" customHeight="1" thickBot="1" x14ac:dyDescent="0.35">
      <c r="A2" s="133" t="s">
        <v>7</v>
      </c>
      <c r="B2" s="134" t="s">
        <v>38</v>
      </c>
      <c r="C2" s="135" t="s">
        <v>39</v>
      </c>
      <c r="D2" s="136"/>
      <c r="E2" s="136" t="s">
        <v>48</v>
      </c>
      <c r="F2" s="137"/>
      <c r="G2" s="141"/>
      <c r="H2" s="142"/>
      <c r="I2" s="143"/>
      <c r="J2" s="141"/>
      <c r="K2" s="142"/>
      <c r="L2" s="143"/>
      <c r="M2" s="121"/>
      <c r="N2" s="149"/>
      <c r="O2" s="150"/>
      <c r="P2" s="153"/>
      <c r="Q2" s="154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</row>
    <row r="3" spans="1:65" ht="42" x14ac:dyDescent="0.3">
      <c r="A3" s="133"/>
      <c r="B3" s="134"/>
      <c r="C3" s="11" t="s">
        <v>14</v>
      </c>
      <c r="D3" s="12" t="s">
        <v>15</v>
      </c>
      <c r="E3" s="11" t="s">
        <v>14</v>
      </c>
      <c r="F3" s="12" t="s">
        <v>15</v>
      </c>
      <c r="G3" s="122"/>
      <c r="H3" s="111" t="s">
        <v>42</v>
      </c>
      <c r="I3" s="110" t="s">
        <v>15</v>
      </c>
      <c r="J3" s="122"/>
      <c r="K3" s="111" t="s">
        <v>42</v>
      </c>
      <c r="L3" s="110" t="s">
        <v>15</v>
      </c>
      <c r="M3" s="118" t="s">
        <v>30</v>
      </c>
      <c r="N3" s="106" t="s">
        <v>34</v>
      </c>
      <c r="O3" s="107" t="s">
        <v>35</v>
      </c>
      <c r="P3" s="44" t="s">
        <v>36</v>
      </c>
      <c r="Q3" s="103" t="s">
        <v>37</v>
      </c>
    </row>
    <row r="4" spans="1:65" x14ac:dyDescent="0.35">
      <c r="A4" s="46" t="s">
        <v>51</v>
      </c>
      <c r="B4" s="47"/>
      <c r="C4" s="48">
        <v>53</v>
      </c>
      <c r="D4" s="49">
        <f>IF(ISNUMBER(C4),RANK(C4,C:C),"")</f>
        <v>1</v>
      </c>
      <c r="E4" s="50">
        <v>168</v>
      </c>
      <c r="F4" s="49">
        <f>IF(ISNUMBER(E4),RANK(E4,E:E),"")</f>
        <v>1</v>
      </c>
      <c r="G4" s="123">
        <v>98</v>
      </c>
      <c r="H4" s="112">
        <f>G4-M4</f>
        <v>97</v>
      </c>
      <c r="I4" s="49">
        <f>RANK(H4,H:H)</f>
        <v>1</v>
      </c>
      <c r="J4" s="124">
        <v>56</v>
      </c>
      <c r="K4" s="112">
        <f>J4-M4</f>
        <v>55</v>
      </c>
      <c r="L4" s="113">
        <f>RANK(K4,K:K)</f>
        <v>1</v>
      </c>
      <c r="M4" s="119">
        <v>1</v>
      </c>
      <c r="N4" s="109">
        <f>I4+L4</f>
        <v>2</v>
      </c>
      <c r="O4" s="108">
        <f>RANK(N4,N:N,1)</f>
        <v>1</v>
      </c>
      <c r="P4" s="80">
        <f>D4+F4+I4+L4</f>
        <v>4</v>
      </c>
      <c r="Q4" s="105">
        <f>RANK(P4,P:P,1)</f>
        <v>1</v>
      </c>
      <c r="R4" s="82"/>
      <c r="S4" s="83"/>
    </row>
  </sheetData>
  <mergeCells count="9">
    <mergeCell ref="N1:O2"/>
    <mergeCell ref="P1:Q2"/>
    <mergeCell ref="J1:L2"/>
    <mergeCell ref="A2:A3"/>
    <mergeCell ref="B2:B3"/>
    <mergeCell ref="C2:D2"/>
    <mergeCell ref="E2:F2"/>
    <mergeCell ref="G1:I2"/>
    <mergeCell ref="C1:F1"/>
  </mergeCells>
  <dataValidations count="1">
    <dataValidation type="decimal" allowBlank="1" showInputMessage="1" showErrorMessage="1" sqref="H5:H1048576">
      <formula1>0</formula1>
      <formula2>10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9"/>
  <sheetViews>
    <sheetView zoomScaleNormal="100" workbookViewId="0">
      <selection activeCell="A4" sqref="A4"/>
    </sheetView>
  </sheetViews>
  <sheetFormatPr defaultColWidth="9.1796875" defaultRowHeight="15.5" x14ac:dyDescent="0.35"/>
  <cols>
    <col min="1" max="1" width="35.54296875" style="1" customWidth="1"/>
    <col min="2" max="2" width="14.6328125" style="9" customWidth="1"/>
    <col min="3" max="3" width="4.08984375" style="9" customWidth="1"/>
    <col min="4" max="5" width="4.7265625" style="9" customWidth="1"/>
    <col min="6" max="6" width="7.81640625" style="7" customWidth="1"/>
    <col min="7" max="8" width="7.453125" style="10" customWidth="1"/>
    <col min="9" max="9" width="8.1796875" style="95" customWidth="1"/>
    <col min="10" max="11" width="8.90625" style="96" customWidth="1"/>
    <col min="12" max="12" width="8.54296875" style="1" customWidth="1"/>
    <col min="13" max="13" width="9.1796875" style="97"/>
    <col min="14" max="14" width="10.7265625" style="1" customWidth="1"/>
    <col min="15" max="15" width="12.54296875" style="2" customWidth="1"/>
    <col min="16" max="16384" width="9.1796875" style="1"/>
  </cols>
  <sheetData>
    <row r="1" spans="1:58" ht="15.5" customHeight="1" x14ac:dyDescent="0.3">
      <c r="C1" s="144" t="s">
        <v>41</v>
      </c>
      <c r="D1" s="145"/>
      <c r="E1" s="138" t="s">
        <v>43</v>
      </c>
      <c r="F1" s="139"/>
      <c r="G1" s="140"/>
      <c r="H1" s="155" t="s">
        <v>77</v>
      </c>
      <c r="I1" s="139"/>
      <c r="J1" s="140"/>
      <c r="K1" s="120"/>
      <c r="L1" s="147" t="s">
        <v>44</v>
      </c>
      <c r="M1" s="148"/>
      <c r="N1" s="215" t="s">
        <v>45</v>
      </c>
      <c r="O1" s="216"/>
    </row>
    <row r="2" spans="1:58" ht="15" customHeight="1" thickBot="1" x14ac:dyDescent="0.35">
      <c r="A2" s="133" t="s">
        <v>7</v>
      </c>
      <c r="B2" s="134" t="s">
        <v>38</v>
      </c>
      <c r="C2" s="135" t="s">
        <v>39</v>
      </c>
      <c r="D2" s="136"/>
      <c r="E2" s="141"/>
      <c r="F2" s="142"/>
      <c r="G2" s="143"/>
      <c r="H2" s="141"/>
      <c r="I2" s="142"/>
      <c r="J2" s="143"/>
      <c r="K2" s="121"/>
      <c r="L2" s="149"/>
      <c r="M2" s="150"/>
      <c r="N2" s="153"/>
      <c r="O2" s="154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</row>
    <row r="3" spans="1:58" ht="42" x14ac:dyDescent="0.3">
      <c r="A3" s="133"/>
      <c r="B3" s="134"/>
      <c r="C3" s="11" t="s">
        <v>14</v>
      </c>
      <c r="D3" s="12" t="s">
        <v>15</v>
      </c>
      <c r="E3" s="122"/>
      <c r="F3" s="111" t="s">
        <v>42</v>
      </c>
      <c r="G3" s="110" t="s">
        <v>15</v>
      </c>
      <c r="H3" s="122"/>
      <c r="I3" s="111" t="s">
        <v>42</v>
      </c>
      <c r="J3" s="110" t="s">
        <v>15</v>
      </c>
      <c r="K3" s="118" t="s">
        <v>30</v>
      </c>
      <c r="L3" s="106" t="s">
        <v>34</v>
      </c>
      <c r="M3" s="107" t="s">
        <v>35</v>
      </c>
      <c r="N3" s="44" t="s">
        <v>36</v>
      </c>
      <c r="O3" s="45" t="s">
        <v>37</v>
      </c>
    </row>
    <row r="4" spans="1:58" x14ac:dyDescent="0.35">
      <c r="A4" s="47" t="s">
        <v>67</v>
      </c>
      <c r="B4" s="47"/>
      <c r="C4" s="125">
        <v>68</v>
      </c>
      <c r="D4" s="126">
        <f>IF(ISNUMBER(C4),RANK(C4,C:C),"")</f>
        <v>1</v>
      </c>
      <c r="E4" s="126">
        <v>85</v>
      </c>
      <c r="F4" s="127">
        <f>E4-K4</f>
        <v>85</v>
      </c>
      <c r="G4" s="128">
        <f>RANK(F4,F:F)</f>
        <v>3</v>
      </c>
      <c r="H4" s="126">
        <v>72</v>
      </c>
      <c r="I4" s="127">
        <f>H4-K4</f>
        <v>72</v>
      </c>
      <c r="J4" s="128">
        <f>RANK(I4,I:I)</f>
        <v>1</v>
      </c>
      <c r="K4" s="128">
        <v>0</v>
      </c>
      <c r="L4" s="129">
        <f>G4+J4</f>
        <v>4</v>
      </c>
      <c r="M4" s="130">
        <f>RANK(L4,L:L,1)</f>
        <v>2</v>
      </c>
      <c r="N4" s="131">
        <f>D4+M4</f>
        <v>3</v>
      </c>
      <c r="O4" s="132">
        <f>RANK(N4,N:N,1)</f>
        <v>1</v>
      </c>
      <c r="P4" s="1">
        <f>C4+E4+H4</f>
        <v>225</v>
      </c>
    </row>
    <row r="5" spans="1:58" x14ac:dyDescent="0.35">
      <c r="A5" s="47" t="s">
        <v>66</v>
      </c>
      <c r="B5" s="47"/>
      <c r="C5" s="125">
        <v>64</v>
      </c>
      <c r="D5" s="126">
        <f>IF(ISNUMBER(C5),RANK(C5,C:C),"")</f>
        <v>2</v>
      </c>
      <c r="E5" s="126">
        <v>88</v>
      </c>
      <c r="F5" s="127">
        <f>E5-K5</f>
        <v>88</v>
      </c>
      <c r="G5" s="128">
        <f>RANK(F5,F:F)</f>
        <v>1</v>
      </c>
      <c r="H5" s="126">
        <v>72</v>
      </c>
      <c r="I5" s="127">
        <f>H5-K5</f>
        <v>72</v>
      </c>
      <c r="J5" s="128">
        <f>RANK(I5,I:I)</f>
        <v>1</v>
      </c>
      <c r="K5" s="128">
        <v>0</v>
      </c>
      <c r="L5" s="129">
        <f>G5+J5</f>
        <v>2</v>
      </c>
      <c r="M5" s="130">
        <f>RANK(L5,L:L,1)</f>
        <v>1</v>
      </c>
      <c r="N5" s="131">
        <f>D5+M5</f>
        <v>3</v>
      </c>
      <c r="O5" s="132">
        <v>2</v>
      </c>
      <c r="P5" s="214">
        <f>C5+E5+H5</f>
        <v>224</v>
      </c>
    </row>
    <row r="6" spans="1:58" x14ac:dyDescent="0.35">
      <c r="A6" s="47" t="s">
        <v>64</v>
      </c>
      <c r="B6" s="47"/>
      <c r="C6" s="125">
        <v>61</v>
      </c>
      <c r="D6" s="126">
        <f>IF(ISNUMBER(C6),RANK(C6,C:C),"")</f>
        <v>3</v>
      </c>
      <c r="E6" s="126">
        <v>88</v>
      </c>
      <c r="F6" s="127">
        <f>E6-K6</f>
        <v>88</v>
      </c>
      <c r="G6" s="128">
        <f>RANK(F6,F:F)</f>
        <v>1</v>
      </c>
      <c r="H6" s="126">
        <v>56</v>
      </c>
      <c r="I6" s="127">
        <f>H6-K6</f>
        <v>56</v>
      </c>
      <c r="J6" s="128">
        <f>RANK(I6,I:I)</f>
        <v>3</v>
      </c>
      <c r="K6" s="128">
        <v>0</v>
      </c>
      <c r="L6" s="129">
        <f>G6+J6</f>
        <v>4</v>
      </c>
      <c r="M6" s="130">
        <f>RANK(L6,L:L,1)</f>
        <v>2</v>
      </c>
      <c r="N6" s="131">
        <f>D6+M6</f>
        <v>5</v>
      </c>
      <c r="O6" s="132">
        <f>RANK(N6,N:N,1)</f>
        <v>3</v>
      </c>
      <c r="P6" s="1">
        <f>C6+E6+H6</f>
        <v>205</v>
      </c>
    </row>
    <row r="7" spans="1:58" x14ac:dyDescent="0.35">
      <c r="A7" s="47" t="s">
        <v>65</v>
      </c>
      <c r="B7" s="47"/>
      <c r="C7" s="125">
        <v>47</v>
      </c>
      <c r="D7" s="126">
        <f>IF(ISNUMBER(C7),RANK(C7,C:C),"")</f>
        <v>5</v>
      </c>
      <c r="E7" s="126">
        <v>46</v>
      </c>
      <c r="F7" s="127">
        <f>E7-K7</f>
        <v>45</v>
      </c>
      <c r="G7" s="128">
        <f>RANK(F7,F:F)</f>
        <v>5</v>
      </c>
      <c r="H7" s="126">
        <v>24</v>
      </c>
      <c r="I7" s="127">
        <f>H7-K7</f>
        <v>23</v>
      </c>
      <c r="J7" s="128">
        <f>RANK(I7,I:I)</f>
        <v>4</v>
      </c>
      <c r="K7" s="128">
        <v>1</v>
      </c>
      <c r="L7" s="129">
        <f>G7+J7</f>
        <v>9</v>
      </c>
      <c r="M7" s="130">
        <f>RANK(L7,L:L,1)</f>
        <v>4</v>
      </c>
      <c r="N7" s="131">
        <f>D7+M7</f>
        <v>9</v>
      </c>
      <c r="O7" s="132">
        <f>RANK(N7,N:N,1)</f>
        <v>4</v>
      </c>
      <c r="P7" s="1">
        <f>C7+E7+H7</f>
        <v>117</v>
      </c>
    </row>
    <row r="8" spans="1:58" x14ac:dyDescent="0.35">
      <c r="A8" s="47" t="s">
        <v>69</v>
      </c>
      <c r="B8" s="47"/>
      <c r="C8" s="125">
        <v>47</v>
      </c>
      <c r="D8" s="126">
        <f>IF(ISNUMBER(C8),RANK(C8,C:C),"")</f>
        <v>5</v>
      </c>
      <c r="E8" s="126">
        <v>56</v>
      </c>
      <c r="F8" s="127">
        <f>E8-K8</f>
        <v>54</v>
      </c>
      <c r="G8" s="128">
        <f>RANK(F8,F:F)</f>
        <v>4</v>
      </c>
      <c r="H8" s="126">
        <v>18</v>
      </c>
      <c r="I8" s="127">
        <f>H8-K8</f>
        <v>16</v>
      </c>
      <c r="J8" s="128">
        <f>RANK(I8,I:I)</f>
        <v>5</v>
      </c>
      <c r="K8" s="128">
        <v>2</v>
      </c>
      <c r="L8" s="129">
        <f>G8+J8</f>
        <v>9</v>
      </c>
      <c r="M8" s="130">
        <f>RANK(L8,L:L,1)</f>
        <v>4</v>
      </c>
      <c r="N8" s="131">
        <f>D8+M8</f>
        <v>9</v>
      </c>
      <c r="O8" s="132">
        <f>RANK(N8,N:N,1)</f>
        <v>4</v>
      </c>
      <c r="P8" s="1">
        <f>C8+E8+H8</f>
        <v>121</v>
      </c>
    </row>
    <row r="9" spans="1:58" x14ac:dyDescent="0.35">
      <c r="A9" s="47" t="s">
        <v>68</v>
      </c>
      <c r="B9" s="47"/>
      <c r="C9" s="125">
        <v>58</v>
      </c>
      <c r="D9" s="126">
        <f>IF(ISNUMBER(C9),RANK(C9,C:C),"")</f>
        <v>4</v>
      </c>
      <c r="E9" s="126">
        <v>30</v>
      </c>
      <c r="F9" s="127">
        <f>E9-K9</f>
        <v>27</v>
      </c>
      <c r="G9" s="128">
        <f>RANK(F9,F:F)</f>
        <v>6</v>
      </c>
      <c r="H9" s="126">
        <v>16</v>
      </c>
      <c r="I9" s="127">
        <f>H9-K9</f>
        <v>13</v>
      </c>
      <c r="J9" s="128">
        <f>RANK(I9,I:I)</f>
        <v>6</v>
      </c>
      <c r="K9" s="128">
        <v>3</v>
      </c>
      <c r="L9" s="129">
        <f>G9+J9</f>
        <v>12</v>
      </c>
      <c r="M9" s="130">
        <f>RANK(L9,L:L,1)</f>
        <v>6</v>
      </c>
      <c r="N9" s="131">
        <f>D9+M9</f>
        <v>10</v>
      </c>
      <c r="O9" s="132">
        <f>RANK(N9,N:N,1)</f>
        <v>6</v>
      </c>
      <c r="P9" s="1">
        <f>C9+E9+H9</f>
        <v>104</v>
      </c>
    </row>
  </sheetData>
  <sortState ref="A4:BF9">
    <sortCondition ref="O4:O9"/>
  </sortState>
  <mergeCells count="8">
    <mergeCell ref="L1:M2"/>
    <mergeCell ref="N1:O2"/>
    <mergeCell ref="A2:A3"/>
    <mergeCell ref="B2:B3"/>
    <mergeCell ref="C2:D2"/>
    <mergeCell ref="C1:D1"/>
    <mergeCell ref="E1:G2"/>
    <mergeCell ref="H1:J2"/>
  </mergeCells>
  <dataValidations count="1">
    <dataValidation type="decimal" allowBlank="1" showInputMessage="1" showErrorMessage="1" sqref="F10:F1048576">
      <formula1>0</formula1>
      <formula2>10</formula2>
    </dataValidation>
  </dataValidations>
  <pageMargins left="0.7" right="0.7" top="0.78740157499999996" bottom="0.78740157499999996" header="0.3" footer="0.3"/>
  <pageSetup paperSize="9" orientation="portrait" horizontalDpi="12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G5"/>
  <sheetViews>
    <sheetView zoomScaleNormal="100" workbookViewId="0">
      <selection activeCell="BV5" sqref="BV5"/>
    </sheetView>
  </sheetViews>
  <sheetFormatPr defaultColWidth="9.1796875" defaultRowHeight="15.5" x14ac:dyDescent="0.35"/>
  <cols>
    <col min="1" max="1" width="35.54296875" style="1" customWidth="1"/>
    <col min="2" max="2" width="25" style="9" customWidth="1"/>
    <col min="3" max="6" width="4.7265625" style="9" customWidth="1"/>
    <col min="7" max="7" width="2.54296875" style="5" customWidth="1"/>
    <col min="8" max="8" width="3.1796875" style="5" bestFit="1" customWidth="1"/>
    <col min="9" max="14" width="2.7265625" style="5" customWidth="1"/>
    <col min="15" max="15" width="3.26953125" style="6" customWidth="1"/>
    <col min="16" max="22" width="2.7265625" style="5" customWidth="1"/>
    <col min="23" max="23" width="3.1796875" style="6" customWidth="1"/>
    <col min="24" max="27" width="2.7265625" style="5" customWidth="1"/>
    <col min="28" max="28" width="2" style="7" hidden="1" customWidth="1"/>
    <col min="29" max="29" width="2" style="5" hidden="1" customWidth="1"/>
    <col min="30" max="30" width="2" style="8" hidden="1" customWidth="1"/>
    <col min="31" max="35" width="2" style="7" hidden="1" customWidth="1"/>
    <col min="36" max="37" width="5.81640625" style="84" customWidth="1"/>
    <col min="38" max="38" width="5.81640625" style="85" customWidth="1"/>
    <col min="39" max="39" width="7.26953125" style="86" hidden="1" customWidth="1"/>
    <col min="40" max="40" width="7.81640625" style="7" customWidth="1"/>
    <col min="41" max="44" width="4.26953125" style="87" customWidth="1"/>
    <col min="45" max="46" width="4.26953125" style="88" customWidth="1"/>
    <col min="47" max="49" width="4.26953125" style="87" customWidth="1"/>
    <col min="50" max="52" width="4.26953125" style="10" customWidth="1"/>
    <col min="53" max="53" width="3" style="89" customWidth="1"/>
    <col min="54" max="69" width="4.26953125" style="10" customWidth="1"/>
    <col min="70" max="70" width="3" style="10" customWidth="1"/>
    <col min="71" max="71" width="6.453125" style="90" bestFit="1" customWidth="1"/>
    <col min="72" max="72" width="6" style="91" bestFit="1" customWidth="1"/>
    <col min="73" max="73" width="6.54296875" style="90" customWidth="1"/>
    <col min="74" max="74" width="7.1796875" style="91" customWidth="1"/>
    <col min="75" max="75" width="7.453125" style="90" customWidth="1"/>
    <col min="76" max="76" width="8" style="91" customWidth="1"/>
    <col min="77" max="77" width="6.453125" style="92" bestFit="1" customWidth="1"/>
    <col min="78" max="78" width="8.7265625" style="93" customWidth="1"/>
    <col min="79" max="79" width="7.453125" style="10" customWidth="1"/>
    <col min="80" max="80" width="5.81640625" style="94" customWidth="1"/>
    <col min="81" max="81" width="8.26953125" style="95" bestFit="1" customWidth="1"/>
    <col min="82" max="82" width="6.26953125" style="96" customWidth="1"/>
    <col min="83" max="83" width="7.7265625" style="95" customWidth="1"/>
    <col min="84" max="84" width="8.54296875" style="1" customWidth="1"/>
    <col min="85" max="85" width="9.1796875" style="97"/>
    <col min="86" max="88" width="10.7265625" style="1" customWidth="1"/>
    <col min="89" max="89" width="12.54296875" style="2" customWidth="1"/>
    <col min="90" max="16384" width="9.1796875" style="1"/>
  </cols>
  <sheetData>
    <row r="1" spans="1:137" s="3" customFormat="1" ht="15" customHeight="1" x14ac:dyDescent="0.35">
      <c r="B1" s="4"/>
      <c r="C1" s="4"/>
      <c r="D1" s="4"/>
      <c r="E1" s="4"/>
      <c r="F1" s="4"/>
      <c r="G1" s="5"/>
      <c r="H1" s="5"/>
      <c r="I1" s="5"/>
      <c r="J1" s="5"/>
      <c r="K1" s="5"/>
      <c r="L1" s="5"/>
      <c r="M1" s="5"/>
      <c r="N1" s="5"/>
      <c r="O1" s="6"/>
      <c r="P1" s="5"/>
      <c r="Q1" s="5"/>
      <c r="R1" s="5"/>
      <c r="S1" s="5"/>
      <c r="T1" s="5"/>
      <c r="U1" s="5"/>
      <c r="V1" s="5"/>
      <c r="W1" s="6"/>
      <c r="X1" s="5"/>
      <c r="Y1" s="5"/>
      <c r="Z1" s="5"/>
      <c r="AA1" s="5"/>
      <c r="AB1" s="7"/>
      <c r="AC1" s="5"/>
      <c r="AD1" s="8"/>
      <c r="AE1" s="7"/>
      <c r="AF1" s="189" t="s">
        <v>0</v>
      </c>
      <c r="AG1" s="190"/>
      <c r="AH1" s="190"/>
      <c r="AI1" s="190"/>
      <c r="AJ1" s="190"/>
      <c r="AK1" s="190"/>
      <c r="AL1" s="190"/>
      <c r="AM1" s="190"/>
      <c r="AN1" s="190"/>
      <c r="AO1" s="190"/>
      <c r="AP1" s="190"/>
      <c r="AQ1" s="190"/>
      <c r="AR1" s="190"/>
      <c r="AS1" s="190"/>
      <c r="AT1" s="190"/>
      <c r="AU1" s="190"/>
      <c r="AV1" s="190"/>
      <c r="AW1" s="190"/>
      <c r="AX1" s="190"/>
      <c r="AY1" s="190"/>
      <c r="AZ1" s="190"/>
      <c r="BA1" s="190"/>
      <c r="BB1" s="190"/>
      <c r="BC1" s="190"/>
      <c r="BD1" s="190"/>
      <c r="BE1" s="190"/>
      <c r="BF1" s="190"/>
      <c r="BG1" s="190"/>
      <c r="BH1" s="190"/>
      <c r="BI1" s="190"/>
      <c r="BJ1" s="190"/>
      <c r="BK1" s="190"/>
      <c r="BL1" s="190"/>
      <c r="BM1" s="190"/>
      <c r="BN1" s="190"/>
      <c r="BO1" s="190"/>
      <c r="BP1" s="190"/>
      <c r="BQ1" s="190"/>
      <c r="BR1" s="190"/>
      <c r="BS1" s="190"/>
      <c r="BT1" s="190"/>
      <c r="BU1" s="190"/>
      <c r="BV1" s="190"/>
      <c r="BW1" s="190"/>
      <c r="BX1" s="190"/>
      <c r="BY1" s="191"/>
      <c r="BZ1" s="195" t="s">
        <v>1</v>
      </c>
      <c r="CA1" s="198" t="s">
        <v>2</v>
      </c>
      <c r="CB1" s="199"/>
      <c r="CC1" s="198" t="s">
        <v>3</v>
      </c>
      <c r="CD1" s="199"/>
      <c r="CE1" s="158" t="s">
        <v>4</v>
      </c>
      <c r="CF1" s="159"/>
      <c r="CG1" s="160"/>
      <c r="CH1" s="167" t="s">
        <v>5</v>
      </c>
      <c r="CI1" s="168"/>
      <c r="CJ1" s="173" t="s">
        <v>6</v>
      </c>
      <c r="CK1" s="174"/>
    </row>
    <row r="2" spans="1:137" ht="14.5" x14ac:dyDescent="0.35">
      <c r="AF2" s="192"/>
      <c r="AG2" s="193"/>
      <c r="AH2" s="193"/>
      <c r="AI2" s="193"/>
      <c r="AJ2" s="193"/>
      <c r="AK2" s="193"/>
      <c r="AL2" s="193"/>
      <c r="AM2" s="193"/>
      <c r="AN2" s="193"/>
      <c r="AO2" s="193"/>
      <c r="AP2" s="193"/>
      <c r="AQ2" s="193"/>
      <c r="AR2" s="193"/>
      <c r="AS2" s="193"/>
      <c r="AT2" s="193"/>
      <c r="AU2" s="193"/>
      <c r="AV2" s="193"/>
      <c r="AW2" s="193"/>
      <c r="AX2" s="193"/>
      <c r="AY2" s="193"/>
      <c r="AZ2" s="193"/>
      <c r="BA2" s="193"/>
      <c r="BB2" s="193"/>
      <c r="BC2" s="193"/>
      <c r="BD2" s="193"/>
      <c r="BE2" s="193"/>
      <c r="BF2" s="193"/>
      <c r="BG2" s="193"/>
      <c r="BH2" s="193"/>
      <c r="BI2" s="193"/>
      <c r="BJ2" s="193"/>
      <c r="BK2" s="193"/>
      <c r="BL2" s="193"/>
      <c r="BM2" s="193"/>
      <c r="BN2" s="193"/>
      <c r="BO2" s="193"/>
      <c r="BP2" s="193"/>
      <c r="BQ2" s="193"/>
      <c r="BR2" s="193"/>
      <c r="BS2" s="193"/>
      <c r="BT2" s="193"/>
      <c r="BU2" s="193"/>
      <c r="BV2" s="193"/>
      <c r="BW2" s="193"/>
      <c r="BX2" s="193"/>
      <c r="BY2" s="194"/>
      <c r="BZ2" s="196"/>
      <c r="CA2" s="200"/>
      <c r="CB2" s="201"/>
      <c r="CC2" s="200"/>
      <c r="CD2" s="201"/>
      <c r="CE2" s="161"/>
      <c r="CF2" s="162"/>
      <c r="CG2" s="163"/>
      <c r="CH2" s="169"/>
      <c r="CI2" s="170"/>
      <c r="CJ2" s="175"/>
      <c r="CK2" s="174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</row>
    <row r="3" spans="1:137" ht="15" customHeight="1" x14ac:dyDescent="0.3">
      <c r="A3" s="133" t="s">
        <v>7</v>
      </c>
      <c r="B3" s="134" t="s">
        <v>38</v>
      </c>
      <c r="C3" s="135" t="s">
        <v>39</v>
      </c>
      <c r="D3" s="136"/>
      <c r="E3" s="136" t="s">
        <v>40</v>
      </c>
      <c r="F3" s="137"/>
      <c r="G3" s="176" t="s">
        <v>8</v>
      </c>
      <c r="H3" s="176"/>
      <c r="I3" s="176"/>
      <c r="J3" s="176"/>
      <c r="K3" s="176"/>
      <c r="L3" s="176"/>
      <c r="M3" s="176"/>
      <c r="N3" s="177" t="s">
        <v>9</v>
      </c>
      <c r="O3" s="178"/>
      <c r="P3" s="178"/>
      <c r="Q3" s="178"/>
      <c r="R3" s="178"/>
      <c r="S3" s="178"/>
      <c r="T3" s="178"/>
      <c r="U3" s="179" t="s">
        <v>10</v>
      </c>
      <c r="V3" s="180"/>
      <c r="W3" s="180"/>
      <c r="X3" s="180"/>
      <c r="Y3" s="180"/>
      <c r="Z3" s="180"/>
      <c r="AA3" s="180"/>
      <c r="AB3" s="117"/>
      <c r="AC3" s="117"/>
      <c r="AD3" s="117"/>
      <c r="AE3" s="117"/>
      <c r="AF3" s="181" t="s">
        <v>8</v>
      </c>
      <c r="AG3" s="182"/>
      <c r="AH3" s="182"/>
      <c r="AI3" s="182"/>
      <c r="AJ3" s="182"/>
      <c r="AK3" s="182"/>
      <c r="AL3" s="182"/>
      <c r="AM3" s="182"/>
      <c r="AN3" s="182"/>
      <c r="AO3" s="183"/>
      <c r="AP3" s="183"/>
      <c r="AQ3" s="183"/>
      <c r="AR3" s="183"/>
      <c r="AS3" s="183"/>
      <c r="AT3" s="183"/>
      <c r="AU3" s="183"/>
      <c r="AV3" s="183"/>
      <c r="AW3" s="183"/>
      <c r="AX3" s="183"/>
      <c r="AY3" s="184" t="s">
        <v>11</v>
      </c>
      <c r="AZ3" s="184"/>
      <c r="BA3" s="184"/>
      <c r="BB3" s="184"/>
      <c r="BC3" s="184"/>
      <c r="BD3" s="184"/>
      <c r="BE3" s="184"/>
      <c r="BF3" s="184"/>
      <c r="BG3" s="184"/>
      <c r="BH3" s="184"/>
      <c r="BI3" s="184" t="s">
        <v>11</v>
      </c>
      <c r="BJ3" s="184"/>
      <c r="BK3" s="184"/>
      <c r="BL3" s="184"/>
      <c r="BM3" s="184"/>
      <c r="BN3" s="184"/>
      <c r="BO3" s="184"/>
      <c r="BP3" s="184"/>
      <c r="BQ3" s="184"/>
      <c r="BR3" s="184"/>
      <c r="BS3" s="185" t="s">
        <v>8</v>
      </c>
      <c r="BT3" s="186"/>
      <c r="BU3" s="185" t="s">
        <v>12</v>
      </c>
      <c r="BV3" s="186"/>
      <c r="BW3" s="185" t="s">
        <v>11</v>
      </c>
      <c r="BX3" s="186"/>
      <c r="BY3" s="187" t="s">
        <v>13</v>
      </c>
      <c r="BZ3" s="197"/>
      <c r="CA3" s="202"/>
      <c r="CB3" s="203"/>
      <c r="CC3" s="202"/>
      <c r="CD3" s="203"/>
      <c r="CE3" s="164"/>
      <c r="CF3" s="165"/>
      <c r="CG3" s="166"/>
      <c r="CH3" s="171"/>
      <c r="CI3" s="172"/>
      <c r="CJ3" s="175"/>
      <c r="CK3" s="174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</row>
    <row r="4" spans="1:137" ht="95" x14ac:dyDescent="0.3">
      <c r="A4" s="133"/>
      <c r="B4" s="134"/>
      <c r="C4" s="11" t="s">
        <v>14</v>
      </c>
      <c r="D4" s="12" t="s">
        <v>15</v>
      </c>
      <c r="E4" s="11" t="s">
        <v>14</v>
      </c>
      <c r="F4" s="12" t="s">
        <v>15</v>
      </c>
      <c r="G4" s="13">
        <v>1</v>
      </c>
      <c r="H4" s="14">
        <v>2</v>
      </c>
      <c r="I4" s="14">
        <v>3</v>
      </c>
      <c r="J4" s="14">
        <v>4</v>
      </c>
      <c r="K4" s="15">
        <v>5</v>
      </c>
      <c r="L4" s="15">
        <v>6</v>
      </c>
      <c r="M4" s="16" t="s">
        <v>16</v>
      </c>
      <c r="N4" s="14">
        <v>1</v>
      </c>
      <c r="O4" s="14">
        <v>2</v>
      </c>
      <c r="P4" s="14">
        <v>3</v>
      </c>
      <c r="Q4" s="14">
        <v>4</v>
      </c>
      <c r="R4" s="15">
        <v>5</v>
      </c>
      <c r="S4" s="15">
        <v>6</v>
      </c>
      <c r="T4" s="16" t="s">
        <v>16</v>
      </c>
      <c r="U4" s="14">
        <v>1</v>
      </c>
      <c r="V4" s="14">
        <v>2</v>
      </c>
      <c r="W4" s="14">
        <v>3</v>
      </c>
      <c r="X4" s="14">
        <v>4</v>
      </c>
      <c r="Y4" s="15">
        <v>5</v>
      </c>
      <c r="Z4" s="15">
        <v>6</v>
      </c>
      <c r="AA4" s="17" t="s">
        <v>16</v>
      </c>
      <c r="AB4" s="18">
        <v>1</v>
      </c>
      <c r="AC4" s="19">
        <v>2</v>
      </c>
      <c r="AD4" s="19">
        <v>3</v>
      </c>
      <c r="AE4" s="19">
        <v>4</v>
      </c>
      <c r="AF4" s="20">
        <v>5</v>
      </c>
      <c r="AG4" s="20">
        <v>6</v>
      </c>
      <c r="AH4" s="21" t="s">
        <v>17</v>
      </c>
      <c r="AI4" s="21" t="s">
        <v>18</v>
      </c>
      <c r="AJ4" s="22" t="s">
        <v>8</v>
      </c>
      <c r="AK4" s="22" t="s">
        <v>12</v>
      </c>
      <c r="AL4" s="23" t="s">
        <v>11</v>
      </c>
      <c r="AM4" s="22" t="s">
        <v>19</v>
      </c>
      <c r="AN4" s="24" t="s">
        <v>20</v>
      </c>
      <c r="AO4" s="25" t="s">
        <v>21</v>
      </c>
      <c r="AP4" s="26" t="s">
        <v>22</v>
      </c>
      <c r="AQ4" s="26" t="s">
        <v>23</v>
      </c>
      <c r="AR4" s="26" t="s">
        <v>24</v>
      </c>
      <c r="AS4" s="27" t="s">
        <v>25</v>
      </c>
      <c r="AT4" s="27" t="s">
        <v>26</v>
      </c>
      <c r="AU4" s="27" t="s">
        <v>27</v>
      </c>
      <c r="AV4" s="27" t="s">
        <v>28</v>
      </c>
      <c r="AW4" s="28" t="s">
        <v>29</v>
      </c>
      <c r="AX4" s="29" t="s">
        <v>30</v>
      </c>
      <c r="AY4" s="30" t="s">
        <v>21</v>
      </c>
      <c r="AZ4" s="26" t="s">
        <v>22</v>
      </c>
      <c r="BA4" s="31" t="s">
        <v>23</v>
      </c>
      <c r="BB4" s="26" t="s">
        <v>24</v>
      </c>
      <c r="BC4" s="27" t="s">
        <v>25</v>
      </c>
      <c r="BD4" s="27" t="s">
        <v>26</v>
      </c>
      <c r="BE4" s="27" t="s">
        <v>27</v>
      </c>
      <c r="BF4" s="27" t="s">
        <v>28</v>
      </c>
      <c r="BG4" s="28" t="s">
        <v>29</v>
      </c>
      <c r="BH4" s="29" t="s">
        <v>30</v>
      </c>
      <c r="BI4" s="30" t="s">
        <v>21</v>
      </c>
      <c r="BJ4" s="26" t="s">
        <v>22</v>
      </c>
      <c r="BK4" s="26" t="s">
        <v>23</v>
      </c>
      <c r="BL4" s="26" t="s">
        <v>24</v>
      </c>
      <c r="BM4" s="27" t="s">
        <v>25</v>
      </c>
      <c r="BN4" s="27" t="s">
        <v>26</v>
      </c>
      <c r="BO4" s="27" t="s">
        <v>27</v>
      </c>
      <c r="BP4" s="27" t="s">
        <v>28</v>
      </c>
      <c r="BQ4" s="28" t="s">
        <v>29</v>
      </c>
      <c r="BR4" s="29" t="s">
        <v>30</v>
      </c>
      <c r="BS4" s="32" t="s">
        <v>31</v>
      </c>
      <c r="BT4" s="33" t="s">
        <v>32</v>
      </c>
      <c r="BU4" s="34" t="s">
        <v>31</v>
      </c>
      <c r="BV4" s="33" t="s">
        <v>32</v>
      </c>
      <c r="BW4" s="34" t="s">
        <v>31</v>
      </c>
      <c r="BX4" s="33" t="s">
        <v>32</v>
      </c>
      <c r="BY4" s="188"/>
      <c r="BZ4" s="35" t="s">
        <v>33</v>
      </c>
      <c r="CA4" s="36" t="s">
        <v>14</v>
      </c>
      <c r="CB4" s="37" t="s">
        <v>15</v>
      </c>
      <c r="CC4" s="38" t="s">
        <v>14</v>
      </c>
      <c r="CD4" s="39" t="s">
        <v>15</v>
      </c>
      <c r="CE4" s="40" t="s">
        <v>14</v>
      </c>
      <c r="CF4" s="41" t="s">
        <v>34</v>
      </c>
      <c r="CG4" s="42" t="s">
        <v>35</v>
      </c>
      <c r="CH4" s="43" t="s">
        <v>46</v>
      </c>
      <c r="CI4" s="43" t="s">
        <v>47</v>
      </c>
      <c r="CJ4" s="44" t="s">
        <v>36</v>
      </c>
      <c r="CK4" s="45" t="s">
        <v>37</v>
      </c>
    </row>
    <row r="5" spans="1:137" x14ac:dyDescent="0.35">
      <c r="A5" s="46" t="s">
        <v>73</v>
      </c>
      <c r="B5" s="47"/>
      <c r="C5" s="48">
        <v>76</v>
      </c>
      <c r="D5" s="49">
        <f>IF(ISNUMBER(C5),RANK(C5,C:C),"")</f>
        <v>1</v>
      </c>
      <c r="E5" s="50">
        <v>190</v>
      </c>
      <c r="F5" s="49">
        <f>IF(ISNUMBER(E5),RANK(E5,E:E),"")</f>
        <v>1</v>
      </c>
      <c r="G5" s="51">
        <v>7</v>
      </c>
      <c r="H5" s="52">
        <v>18</v>
      </c>
      <c r="I5" s="52">
        <v>6</v>
      </c>
      <c r="J5" s="52">
        <v>0</v>
      </c>
      <c r="K5" s="52">
        <v>0</v>
      </c>
      <c r="L5" s="52">
        <v>0</v>
      </c>
      <c r="M5" s="53">
        <v>2</v>
      </c>
      <c r="N5" s="52">
        <v>8</v>
      </c>
      <c r="O5" s="52">
        <v>20</v>
      </c>
      <c r="P5" s="52">
        <v>5</v>
      </c>
      <c r="Q5" s="52">
        <v>0</v>
      </c>
      <c r="R5" s="52">
        <v>0</v>
      </c>
      <c r="S5" s="52">
        <v>0</v>
      </c>
      <c r="T5" s="53">
        <v>2</v>
      </c>
      <c r="U5" s="52">
        <v>6</v>
      </c>
      <c r="V5" s="52">
        <v>17</v>
      </c>
      <c r="W5" s="52">
        <v>7</v>
      </c>
      <c r="X5" s="52">
        <v>0</v>
      </c>
      <c r="Y5" s="52">
        <v>0</v>
      </c>
      <c r="Z5" s="52">
        <v>0</v>
      </c>
      <c r="AA5" s="54">
        <v>2</v>
      </c>
      <c r="AB5" s="55"/>
      <c r="AC5" s="52"/>
      <c r="AD5" s="56"/>
      <c r="AE5" s="56"/>
      <c r="AF5" s="57"/>
      <c r="AG5" s="57"/>
      <c r="AH5" s="57"/>
      <c r="AI5" s="57"/>
      <c r="AJ5" s="58">
        <f t="shared" ref="AJ5" si="0">IF(ISNUMBER(H5),(MIN(100,(IF(G5&gt;11,10,G5*0.89)+IF(H5&gt;7,10,H5*1.33)+(IF(I5&gt;9,20,I5*2))+(IF(J5&gt;9,30,J5*3))+(K5*4.5)+(L5*6)))),"")</f>
        <v>28.23</v>
      </c>
      <c r="AK5" s="58">
        <f t="shared" ref="AK5" si="1">IF(ISNUMBER(I5),(MIN(100,(IF(N5&gt;11,10,N5*0.89)+IF(O5&gt;7,10,O5*1.33)+(IF(P5&gt;9,20,P5*2))+(IF(Q5&gt;9,30,Q5*3))+(R5*4.5)+(S5*6)))),"")</f>
        <v>27.12</v>
      </c>
      <c r="AL5" s="59">
        <f t="shared" ref="AL5" si="2">IF(ISNUMBER(J5),(MIN(100,(IF(U5&gt;11,10,U5*0.89)+IF(V5&gt;7,10,V5*1.33)+(IF(W5&gt;9,20,W5*2))+(IF(X5&gt;9,30,X5*3))+(Y5*4.5)+(Z5*6)))),"")</f>
        <v>29.34</v>
      </c>
      <c r="AM5" s="60">
        <f t="shared" ref="AM5" si="3">IF(ISNUMBER(K5),(MIN(100,(IF(AB5&gt;11,10,AB5*0.89)+IF(AC5&gt;7,10,AC5*1.33)+(IF(AD5&gt;9,20,AD5*2))+(IF(AE5&gt;9,30,AE5*3))+(AF5*4.5)+(AG5*6)))),"")</f>
        <v>0</v>
      </c>
      <c r="AN5" s="61">
        <f t="shared" ref="AN5" si="4">IF(ISNUMBER(H5),MIN(100,AVERAGE(AJ5:AL5)),"")</f>
        <v>28.23</v>
      </c>
      <c r="AO5" s="62">
        <v>7</v>
      </c>
      <c r="AP5" s="63">
        <v>4</v>
      </c>
      <c r="AQ5" s="63">
        <v>5</v>
      </c>
      <c r="AR5" s="63">
        <v>7</v>
      </c>
      <c r="AS5" s="64">
        <v>2</v>
      </c>
      <c r="AT5" s="64">
        <v>6</v>
      </c>
      <c r="AU5" s="64">
        <v>6</v>
      </c>
      <c r="AV5" s="64">
        <v>7</v>
      </c>
      <c r="AW5" s="63">
        <v>15</v>
      </c>
      <c r="AX5" s="65">
        <v>1</v>
      </c>
      <c r="AY5" s="66">
        <v>8</v>
      </c>
      <c r="AZ5" s="63">
        <v>5</v>
      </c>
      <c r="BA5" s="63">
        <v>8</v>
      </c>
      <c r="BB5" s="63">
        <v>8</v>
      </c>
      <c r="BC5" s="64">
        <v>2</v>
      </c>
      <c r="BD5" s="64">
        <v>6</v>
      </c>
      <c r="BE5" s="64">
        <v>8</v>
      </c>
      <c r="BF5" s="64">
        <v>7</v>
      </c>
      <c r="BG5" s="63">
        <v>20</v>
      </c>
      <c r="BH5" s="65">
        <v>2</v>
      </c>
      <c r="BI5" s="66">
        <v>7</v>
      </c>
      <c r="BJ5" s="63">
        <v>8</v>
      </c>
      <c r="BK5" s="63">
        <v>10</v>
      </c>
      <c r="BL5" s="63">
        <v>8</v>
      </c>
      <c r="BM5" s="64">
        <v>2</v>
      </c>
      <c r="BN5" s="64">
        <v>6</v>
      </c>
      <c r="BO5" s="64">
        <v>6</v>
      </c>
      <c r="BP5" s="64">
        <v>7</v>
      </c>
      <c r="BQ5" s="63">
        <v>25</v>
      </c>
      <c r="BR5" s="65">
        <v>2</v>
      </c>
      <c r="BS5" s="67">
        <f t="shared" ref="BS5" si="5">((AO5+AP5)*1.5)+AQ5+(AR5*2)+((AS5+AT5+AU5+AV5)*0.6)+SUM(AW5:AW5)</f>
        <v>63.1</v>
      </c>
      <c r="BT5" s="68">
        <f t="shared" ref="BT5" si="6">BS5-((AX5*12.5)/2)</f>
        <v>56.85</v>
      </c>
      <c r="BU5" s="69">
        <f t="shared" ref="BU5" si="7">((AY5+AZ5)*1.5)+BA5+(BB5*2)+((BC5+BD5+BE5+BF5)*0.6)+SUM(BG5:BG5)</f>
        <v>77.3</v>
      </c>
      <c r="BV5" s="68">
        <f t="shared" ref="BV5" si="8">BU5-(((BH5*12.5)/2))</f>
        <v>64.8</v>
      </c>
      <c r="BW5" s="69">
        <f t="shared" ref="BW5" si="9">((BI5+BJ5)*1.5)+BK5+(BL5*2)+((BM5+BN5+BO5+BP5)*0.6)+SUM(BQ5:BQ5)</f>
        <v>86.1</v>
      </c>
      <c r="BX5" s="68">
        <f t="shared" ref="BX5" si="10">BW5-(BR5*12.5)/2</f>
        <v>73.599999999999994</v>
      </c>
      <c r="BY5" s="70">
        <f t="shared" ref="BY5" si="11">IF(ISNONTEXT(A5),"",((BS5+BU5+BW5)/3))</f>
        <v>75.5</v>
      </c>
      <c r="BZ5" s="71">
        <f t="shared" ref="BZ5" si="12">IF(ISNONTEXT(A5),"",(((M5+T5+AA5+AX5+BH5+BR5)/6)*12.5))</f>
        <v>22.916666666666664</v>
      </c>
      <c r="CA5" s="72">
        <f t="shared" ref="CA5" si="13">(AN5*2.5-(BZ5/2))</f>
        <v>59.116666666666674</v>
      </c>
      <c r="CB5" s="73">
        <f>IF(ISNONTEXT(A5),"",RANK(CA5,CA:CA))</f>
        <v>1</v>
      </c>
      <c r="CC5" s="74">
        <f t="shared" ref="CC5" si="14">IF(ISNONTEXT(A5),"",MAX(0,(BY5*2.5)-(BZ5/2)))</f>
        <v>177.29166666666666</v>
      </c>
      <c r="CD5" s="75">
        <f>IF(ISNONTEXT(A5),"",RANK(CC5,CC:CC))</f>
        <v>1</v>
      </c>
      <c r="CE5" s="76">
        <f t="shared" ref="CE5" si="15">IF(ISNONTEXT(A5),"",(CC5+CA5))</f>
        <v>236.40833333333333</v>
      </c>
      <c r="CF5" s="77">
        <f t="shared" ref="CF5" si="16">IF(ISNONTEXT(A5),"",SUM(CB5,CD5))</f>
        <v>2</v>
      </c>
      <c r="CG5" s="78">
        <f>IF(ISNONTEXT(A5),"",RANK(CF5,CF:CF,1))</f>
        <v>1</v>
      </c>
      <c r="CH5" s="79">
        <f t="shared" ref="CH5" si="17">D5</f>
        <v>1</v>
      </c>
      <c r="CI5" s="80">
        <f t="shared" ref="CI5" si="18">F5</f>
        <v>1</v>
      </c>
      <c r="CJ5" s="80">
        <f t="shared" ref="CJ5" si="19">CI5+CH5+CD5+CB5</f>
        <v>4</v>
      </c>
      <c r="CK5" s="81">
        <f>IF(ISNONTEXT(A5),"",RANK(CJ5,CJ:CJ,1))</f>
        <v>1</v>
      </c>
      <c r="CL5" s="82"/>
      <c r="CM5" s="83"/>
    </row>
  </sheetData>
  <protectedRanges>
    <protectedRange sqref="AX4:BF4 BH4:BP4 BR4 AO4:AV4" name="Tartomány1_1_2_2_2_1_1_1_1"/>
    <protectedRange sqref="V3:AA3 AC3:AM3 P3:T3" name="Tartomány1_1_1_1_3_1_1"/>
  </protectedRanges>
  <mergeCells count="21">
    <mergeCell ref="BZ1:BZ3"/>
    <mergeCell ref="CA1:CB3"/>
    <mergeCell ref="CC1:CD3"/>
    <mergeCell ref="A3:A4"/>
    <mergeCell ref="B3:B4"/>
    <mergeCell ref="CE1:CG3"/>
    <mergeCell ref="CH1:CI3"/>
    <mergeCell ref="CJ1:CK3"/>
    <mergeCell ref="C3:D3"/>
    <mergeCell ref="E3:F3"/>
    <mergeCell ref="G3:M3"/>
    <mergeCell ref="N3:T3"/>
    <mergeCell ref="U3:AA3"/>
    <mergeCell ref="AF3:AX3"/>
    <mergeCell ref="AY3:BH3"/>
    <mergeCell ref="BI3:BR3"/>
    <mergeCell ref="BS3:BT3"/>
    <mergeCell ref="BU3:BV3"/>
    <mergeCell ref="BW3:BX3"/>
    <mergeCell ref="BY3:BY4"/>
    <mergeCell ref="AF1:BY2"/>
  </mergeCells>
  <conditionalFormatting sqref="AJ5:AM5">
    <cfRule type="top10" dxfId="39" priority="1" bottom="1" rank="1"/>
    <cfRule type="top10" dxfId="38" priority="2" rank="1"/>
  </conditionalFormatting>
  <conditionalFormatting sqref="BW5 BS5 BU5">
    <cfRule type="top10" dxfId="37" priority="3" bottom="1" rank="1"/>
    <cfRule type="top10" dxfId="36" priority="4" rank="1"/>
  </conditionalFormatting>
  <dataValidations count="3">
    <dataValidation type="decimal" allowBlank="1" showInputMessage="1" showErrorMessage="1" sqref="AF6:AP1048576 BB6:BC1048576 BL6:BQ1048576 BI3 AY3 AY4:BG4 BI4:BQ4 AO4:AW4 BG6:BH1048576 BG1:BH2 BL1:BQ2 AF1:AF3 AT1:AU2 AG1:AP2 BB1:BC2 AT6:AU1048576">
      <formula1>0</formula1>
      <formula2>10</formula2>
    </dataValidation>
    <dataValidation type="decimal" allowBlank="1" showInputMessage="1" showErrorMessage="1" sqref="BI6:BJ1048576 AV6:AY1048576 BD6:BE1048576 BI1:BJ2 AV1:AY2 AQ1:AR2 BD1:BE2 AQ6:AR1048576">
      <formula1>0</formula1>
      <formula2>5</formula2>
    </dataValidation>
    <dataValidation type="decimal" allowBlank="1" showInputMessage="1" showErrorMessage="1" sqref="AZ6:AZ1048576 BF6:BF1048576 AS6:AS1048576 BK1:BK2 AZ1:AZ2 BF1:BF2 AS1:AS2 BK6:BK1048576">
      <formula1>0</formula1>
      <formula2>20</formula2>
    </dataValidation>
  </dataValidation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4"/>
  <sheetViews>
    <sheetView zoomScaleNormal="100" workbookViewId="0">
      <selection activeCell="O14" sqref="O14"/>
    </sheetView>
  </sheetViews>
  <sheetFormatPr defaultColWidth="9.1796875" defaultRowHeight="15.5" x14ac:dyDescent="0.35"/>
  <cols>
    <col min="1" max="1" width="35.54296875" style="1" customWidth="1"/>
    <col min="2" max="2" width="25" style="9" customWidth="1"/>
    <col min="3" max="3" width="4.08984375" style="9" customWidth="1"/>
    <col min="4" max="5" width="4.7265625" style="9" customWidth="1"/>
    <col min="6" max="6" width="7.81640625" style="7" customWidth="1"/>
    <col min="7" max="8" width="7.453125" style="10" customWidth="1"/>
    <col min="9" max="9" width="8.1796875" style="95" customWidth="1"/>
    <col min="10" max="11" width="8.90625" style="96" customWidth="1"/>
    <col min="12" max="12" width="8.54296875" style="1" customWidth="1"/>
    <col min="13" max="13" width="9.1796875" style="97"/>
    <col min="14" max="14" width="10.7265625" style="1" customWidth="1"/>
    <col min="15" max="15" width="12.54296875" style="2" customWidth="1"/>
    <col min="16" max="16384" width="9.1796875" style="1"/>
  </cols>
  <sheetData>
    <row r="1" spans="1:60" ht="15.5" customHeight="1" x14ac:dyDescent="0.3">
      <c r="C1" s="144" t="s">
        <v>41</v>
      </c>
      <c r="D1" s="145"/>
      <c r="E1" s="138" t="s">
        <v>43</v>
      </c>
      <c r="F1" s="139"/>
      <c r="G1" s="140"/>
      <c r="H1" s="155" t="s">
        <v>77</v>
      </c>
      <c r="I1" s="139"/>
      <c r="J1" s="140"/>
      <c r="K1" s="120"/>
      <c r="L1" s="147" t="s">
        <v>44</v>
      </c>
      <c r="M1" s="148"/>
      <c r="N1" s="151" t="s">
        <v>45</v>
      </c>
      <c r="O1" s="156"/>
    </row>
    <row r="2" spans="1:60" ht="15" customHeight="1" thickBot="1" x14ac:dyDescent="0.35">
      <c r="A2" s="133" t="s">
        <v>7</v>
      </c>
      <c r="B2" s="134" t="s">
        <v>38</v>
      </c>
      <c r="C2" s="135" t="s">
        <v>39</v>
      </c>
      <c r="D2" s="136"/>
      <c r="E2" s="141"/>
      <c r="F2" s="142"/>
      <c r="G2" s="143"/>
      <c r="H2" s="141"/>
      <c r="I2" s="142"/>
      <c r="J2" s="143"/>
      <c r="K2" s="121"/>
      <c r="L2" s="149"/>
      <c r="M2" s="150"/>
      <c r="N2" s="153"/>
      <c r="O2" s="157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</row>
    <row r="3" spans="1:60" ht="42" x14ac:dyDescent="0.3">
      <c r="A3" s="133"/>
      <c r="B3" s="134"/>
      <c r="C3" s="11" t="s">
        <v>14</v>
      </c>
      <c r="D3" s="12" t="s">
        <v>15</v>
      </c>
      <c r="E3" s="122"/>
      <c r="F3" s="111" t="s">
        <v>42</v>
      </c>
      <c r="G3" s="110" t="s">
        <v>15</v>
      </c>
      <c r="H3" s="122"/>
      <c r="I3" s="111" t="s">
        <v>42</v>
      </c>
      <c r="J3" s="110" t="s">
        <v>15</v>
      </c>
      <c r="K3" s="118" t="s">
        <v>30</v>
      </c>
      <c r="L3" s="106" t="s">
        <v>34</v>
      </c>
      <c r="M3" s="107" t="s">
        <v>35</v>
      </c>
      <c r="N3" s="44" t="s">
        <v>36</v>
      </c>
      <c r="O3" s="45" t="s">
        <v>37</v>
      </c>
    </row>
    <row r="4" spans="1:60" x14ac:dyDescent="0.35">
      <c r="A4" s="46" t="s">
        <v>53</v>
      </c>
      <c r="B4" s="47"/>
      <c r="C4" s="125">
        <v>75</v>
      </c>
      <c r="D4" s="126">
        <f>IF(ISNUMBER(C4),RANK(C4,C:C),"")</f>
        <v>1</v>
      </c>
      <c r="E4" s="126">
        <v>122</v>
      </c>
      <c r="F4" s="127">
        <f>E4-K4</f>
        <v>122</v>
      </c>
      <c r="G4" s="128">
        <f>RANK(F4,F:F)</f>
        <v>1</v>
      </c>
      <c r="H4" s="126">
        <v>72</v>
      </c>
      <c r="I4" s="127">
        <f>H4-K4</f>
        <v>72</v>
      </c>
      <c r="J4" s="128">
        <f>RANK(I4,I:I)</f>
        <v>2</v>
      </c>
      <c r="K4" s="128">
        <v>0</v>
      </c>
      <c r="L4" s="129">
        <f>G4+J4</f>
        <v>3</v>
      </c>
      <c r="M4" s="130">
        <f>RANK(L4,L:L,1)</f>
        <v>1</v>
      </c>
      <c r="N4" s="131">
        <f>D4+M4</f>
        <v>2</v>
      </c>
      <c r="O4" s="132">
        <f>RANK(N4,N:N,1)</f>
        <v>1</v>
      </c>
    </row>
    <row r="5" spans="1:60" x14ac:dyDescent="0.35">
      <c r="A5" s="46" t="s">
        <v>52</v>
      </c>
      <c r="B5" s="47"/>
      <c r="C5" s="125">
        <v>64</v>
      </c>
      <c r="D5" s="126">
        <f>IF(ISNUMBER(C5),RANK(C5,C:C),"")</f>
        <v>2</v>
      </c>
      <c r="E5" s="126">
        <v>116</v>
      </c>
      <c r="F5" s="127">
        <f>E5-K5</f>
        <v>115</v>
      </c>
      <c r="G5" s="128">
        <f>RANK(F5,F:F)</f>
        <v>2</v>
      </c>
      <c r="H5" s="126">
        <v>80</v>
      </c>
      <c r="I5" s="127">
        <f>H5-K5</f>
        <v>79</v>
      </c>
      <c r="J5" s="128">
        <f>RANK(I5,I:I)</f>
        <v>1</v>
      </c>
      <c r="K5" s="128">
        <v>1</v>
      </c>
      <c r="L5" s="129">
        <f>G5+J5</f>
        <v>3</v>
      </c>
      <c r="M5" s="130">
        <f>RANK(L5,L:L,1)</f>
        <v>1</v>
      </c>
      <c r="N5" s="131">
        <f>D5+M5</f>
        <v>3</v>
      </c>
      <c r="O5" s="132">
        <f>RANK(N5,N:N,1)</f>
        <v>2</v>
      </c>
    </row>
    <row r="6" spans="1:60" x14ac:dyDescent="0.35">
      <c r="A6" s="46" t="s">
        <v>49</v>
      </c>
      <c r="B6" s="47"/>
      <c r="C6" s="125">
        <v>63</v>
      </c>
      <c r="D6" s="126">
        <f>IF(ISNUMBER(C6),RANK(C6,C:C),"")</f>
        <v>3</v>
      </c>
      <c r="E6" s="126">
        <v>90</v>
      </c>
      <c r="F6" s="127">
        <f>E6-K6</f>
        <v>88</v>
      </c>
      <c r="G6" s="128">
        <f>RANK(F6,F:F)</f>
        <v>5</v>
      </c>
      <c r="H6" s="126">
        <v>72</v>
      </c>
      <c r="I6" s="127">
        <f>H6-K6</f>
        <v>70</v>
      </c>
      <c r="J6" s="128">
        <f>RANK(I6,I:I)</f>
        <v>3</v>
      </c>
      <c r="K6" s="128">
        <v>2</v>
      </c>
      <c r="L6" s="129">
        <f>G6+J6</f>
        <v>8</v>
      </c>
      <c r="M6" s="130">
        <f>RANK(L6,L:L,1)</f>
        <v>3</v>
      </c>
      <c r="N6" s="131">
        <f>D6+M6</f>
        <v>6</v>
      </c>
      <c r="O6" s="132">
        <f>RANK(N6,N:N,1)</f>
        <v>3</v>
      </c>
    </row>
    <row r="7" spans="1:60" x14ac:dyDescent="0.35">
      <c r="A7" s="46" t="s">
        <v>50</v>
      </c>
      <c r="B7" s="47"/>
      <c r="C7" s="125">
        <v>62</v>
      </c>
      <c r="D7" s="126">
        <f>IF(ISNUMBER(C7),RANK(C7,C:C),"")</f>
        <v>4</v>
      </c>
      <c r="E7" s="126">
        <v>110</v>
      </c>
      <c r="F7" s="127">
        <f>E7-K7</f>
        <v>108</v>
      </c>
      <c r="G7" s="128">
        <f>RANK(F7,F:F)</f>
        <v>4</v>
      </c>
      <c r="H7" s="126">
        <v>56</v>
      </c>
      <c r="I7" s="127">
        <f>H7-K7</f>
        <v>54</v>
      </c>
      <c r="J7" s="128">
        <f>RANK(I7,I:I)</f>
        <v>4</v>
      </c>
      <c r="K7" s="128">
        <v>2</v>
      </c>
      <c r="L7" s="129">
        <f>G7+J7</f>
        <v>8</v>
      </c>
      <c r="M7" s="130">
        <f>RANK(L7,L:L,1)</f>
        <v>3</v>
      </c>
      <c r="N7" s="131">
        <f>D7+M7</f>
        <v>7</v>
      </c>
      <c r="O7" s="132">
        <f>RANK(N7,N:N,1)</f>
        <v>4</v>
      </c>
    </row>
    <row r="8" spans="1:60" x14ac:dyDescent="0.35">
      <c r="A8" s="46" t="s">
        <v>71</v>
      </c>
      <c r="B8" s="47"/>
      <c r="C8" s="125">
        <v>56</v>
      </c>
      <c r="D8" s="126">
        <f>IF(ISNUMBER(C8),RANK(C8,C:C),"")</f>
        <v>6</v>
      </c>
      <c r="E8" s="126">
        <v>114</v>
      </c>
      <c r="F8" s="127">
        <f>E8-K8</f>
        <v>112</v>
      </c>
      <c r="G8" s="128">
        <f>RANK(F8,F:F)</f>
        <v>3</v>
      </c>
      <c r="H8" s="126">
        <v>52</v>
      </c>
      <c r="I8" s="127">
        <f>H8-K8</f>
        <v>50</v>
      </c>
      <c r="J8" s="128">
        <f>RANK(I8,I:I)</f>
        <v>5</v>
      </c>
      <c r="K8" s="128">
        <v>2</v>
      </c>
      <c r="L8" s="129">
        <f>G8+J8</f>
        <v>8</v>
      </c>
      <c r="M8" s="130">
        <f>RANK(L8,L:L,1)</f>
        <v>3</v>
      </c>
      <c r="N8" s="131">
        <f>D8+M8</f>
        <v>9</v>
      </c>
      <c r="O8" s="132">
        <f>RANK(N8,N:N,1)</f>
        <v>5</v>
      </c>
    </row>
    <row r="9" spans="1:60" x14ac:dyDescent="0.35">
      <c r="A9" s="46" t="s">
        <v>70</v>
      </c>
      <c r="B9" s="47"/>
      <c r="C9" s="125">
        <v>51</v>
      </c>
      <c r="D9" s="126">
        <f>IF(ISNUMBER(C9),RANK(C9,C:C),"")</f>
        <v>7</v>
      </c>
      <c r="E9" s="126">
        <v>87</v>
      </c>
      <c r="F9" s="127">
        <f>E9-K9</f>
        <v>84</v>
      </c>
      <c r="G9" s="128">
        <f>RANK(F9,F:F)</f>
        <v>6</v>
      </c>
      <c r="H9" s="126">
        <v>52</v>
      </c>
      <c r="I9" s="127">
        <f>H9-K9</f>
        <v>49</v>
      </c>
      <c r="J9" s="128">
        <f>RANK(I9,I:I)</f>
        <v>6</v>
      </c>
      <c r="K9" s="128">
        <v>3</v>
      </c>
      <c r="L9" s="129">
        <f>G9+J9</f>
        <v>12</v>
      </c>
      <c r="M9" s="130">
        <f>RANK(L9,L:L,1)</f>
        <v>6</v>
      </c>
      <c r="N9" s="131">
        <f>D9+M9</f>
        <v>13</v>
      </c>
      <c r="O9" s="132">
        <f>RANK(N9,N:N,1)</f>
        <v>7</v>
      </c>
    </row>
    <row r="14" spans="1:60" s="227" customFormat="1" x14ac:dyDescent="0.35">
      <c r="A14" s="217" t="s">
        <v>72</v>
      </c>
      <c r="B14" s="218"/>
      <c r="C14" s="219">
        <v>60</v>
      </c>
      <c r="D14" s="220">
        <f>IF(ISNUMBER(C14),RANK(C14,C:C),"")</f>
        <v>5</v>
      </c>
      <c r="E14" s="220">
        <v>80</v>
      </c>
      <c r="F14" s="221">
        <f>E14-K14</f>
        <v>79</v>
      </c>
      <c r="G14" s="222">
        <f>RANK(F14,F:F)</f>
        <v>7</v>
      </c>
      <c r="H14" s="220">
        <v>48</v>
      </c>
      <c r="I14" s="221">
        <f>H14-K14</f>
        <v>47</v>
      </c>
      <c r="J14" s="222">
        <f>RANK(I14,I:I)</f>
        <v>7</v>
      </c>
      <c r="K14" s="222">
        <v>1</v>
      </c>
      <c r="L14" s="223">
        <f>G14+J14</f>
        <v>14</v>
      </c>
      <c r="M14" s="224">
        <f>RANK(L14,L:L,1)</f>
        <v>7</v>
      </c>
      <c r="N14" s="225">
        <f>D14+M14</f>
        <v>12</v>
      </c>
      <c r="O14" s="226">
        <f>RANK(N14,N:N,1)</f>
        <v>6</v>
      </c>
    </row>
  </sheetData>
  <sortState ref="A4:BH10">
    <sortCondition ref="O4:O10"/>
  </sortState>
  <mergeCells count="8">
    <mergeCell ref="N1:O2"/>
    <mergeCell ref="A2:A3"/>
    <mergeCell ref="B2:B3"/>
    <mergeCell ref="C2:D2"/>
    <mergeCell ref="C1:D1"/>
    <mergeCell ref="E1:G2"/>
    <mergeCell ref="H1:J2"/>
    <mergeCell ref="L1:M2"/>
  </mergeCells>
  <dataValidations count="1">
    <dataValidation type="decimal" allowBlank="1" showInputMessage="1" showErrorMessage="1" sqref="F10:F13 F15:F1048576">
      <formula1>0</formula1>
      <formula2>10</formula2>
    </dataValidation>
  </dataValidation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7"/>
  <sheetViews>
    <sheetView workbookViewId="0">
      <selection activeCell="A7" sqref="A7"/>
    </sheetView>
  </sheetViews>
  <sheetFormatPr defaultColWidth="9.1796875" defaultRowHeight="15.5" x14ac:dyDescent="0.35"/>
  <cols>
    <col min="1" max="1" width="35.54296875" style="1" customWidth="1"/>
    <col min="2" max="2" width="18.453125" style="9" customWidth="1"/>
    <col min="3" max="3" width="4.08984375" style="9" customWidth="1"/>
    <col min="4" max="5" width="4.7265625" style="9" customWidth="1"/>
    <col min="6" max="6" width="7.81640625" style="7" customWidth="1"/>
    <col min="7" max="8" width="7.453125" style="10" customWidth="1"/>
    <col min="9" max="9" width="8.1796875" style="95" customWidth="1"/>
    <col min="10" max="11" width="8.90625" style="96" customWidth="1"/>
    <col min="12" max="12" width="8.54296875" style="1" customWidth="1"/>
    <col min="13" max="13" width="9.1796875" style="97"/>
    <col min="14" max="14" width="10.7265625" style="1" customWidth="1"/>
    <col min="15" max="15" width="12.54296875" style="2" customWidth="1"/>
    <col min="16" max="16384" width="9.1796875" style="1"/>
  </cols>
  <sheetData>
    <row r="1" spans="1:60" ht="15.5" customHeight="1" x14ac:dyDescent="0.3">
      <c r="C1" s="144" t="s">
        <v>41</v>
      </c>
      <c r="D1" s="145"/>
      <c r="E1" s="138" t="s">
        <v>43</v>
      </c>
      <c r="F1" s="139"/>
      <c r="G1" s="140"/>
      <c r="H1" s="155" t="s">
        <v>77</v>
      </c>
      <c r="I1" s="139"/>
      <c r="J1" s="140"/>
      <c r="K1" s="120"/>
      <c r="L1" s="147" t="s">
        <v>44</v>
      </c>
      <c r="M1" s="148"/>
      <c r="N1" s="151" t="s">
        <v>45</v>
      </c>
      <c r="O1" s="156"/>
    </row>
    <row r="2" spans="1:60" ht="15" customHeight="1" thickBot="1" x14ac:dyDescent="0.35">
      <c r="A2" s="133" t="s">
        <v>7</v>
      </c>
      <c r="B2" s="134" t="s">
        <v>38</v>
      </c>
      <c r="C2" s="135" t="s">
        <v>39</v>
      </c>
      <c r="D2" s="136"/>
      <c r="E2" s="141"/>
      <c r="F2" s="142"/>
      <c r="G2" s="143"/>
      <c r="H2" s="141"/>
      <c r="I2" s="142"/>
      <c r="J2" s="143"/>
      <c r="K2" s="121"/>
      <c r="L2" s="149"/>
      <c r="M2" s="150"/>
      <c r="N2" s="153"/>
      <c r="O2" s="157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</row>
    <row r="3" spans="1:60" ht="42" x14ac:dyDescent="0.3">
      <c r="A3" s="133"/>
      <c r="B3" s="134"/>
      <c r="C3" s="11" t="s">
        <v>14</v>
      </c>
      <c r="D3" s="12" t="s">
        <v>15</v>
      </c>
      <c r="E3" s="122"/>
      <c r="F3" s="111" t="s">
        <v>42</v>
      </c>
      <c r="G3" s="110" t="s">
        <v>15</v>
      </c>
      <c r="H3" s="122"/>
      <c r="I3" s="111" t="s">
        <v>42</v>
      </c>
      <c r="J3" s="110" t="s">
        <v>15</v>
      </c>
      <c r="K3" s="118" t="s">
        <v>30</v>
      </c>
      <c r="L3" s="106" t="s">
        <v>34</v>
      </c>
      <c r="M3" s="107" t="s">
        <v>35</v>
      </c>
      <c r="N3" s="44" t="s">
        <v>36</v>
      </c>
      <c r="O3" s="45" t="s">
        <v>37</v>
      </c>
    </row>
    <row r="4" spans="1:60" x14ac:dyDescent="0.35">
      <c r="A4" s="46" t="s">
        <v>54</v>
      </c>
      <c r="B4" s="47"/>
      <c r="C4" s="125">
        <v>71</v>
      </c>
      <c r="D4" s="126">
        <f>IF(ISNUMBER(C4),RANK(C4,C:C),"")</f>
        <v>2</v>
      </c>
      <c r="E4" s="126">
        <v>112</v>
      </c>
      <c r="F4" s="127">
        <f>E4-K4</f>
        <v>112</v>
      </c>
      <c r="G4" s="128">
        <f>RANK(F4,F:F)</f>
        <v>1</v>
      </c>
      <c r="H4" s="126">
        <v>64</v>
      </c>
      <c r="I4" s="127">
        <f>H4-K4</f>
        <v>64</v>
      </c>
      <c r="J4" s="128">
        <f>RANK(I4,I:I)</f>
        <v>1</v>
      </c>
      <c r="K4" s="128">
        <v>0</v>
      </c>
      <c r="L4" s="129">
        <f>G4+J4</f>
        <v>2</v>
      </c>
      <c r="M4" s="130">
        <f>RANK(L4,L:L,1)</f>
        <v>1</v>
      </c>
      <c r="N4" s="131">
        <f>D4+M4</f>
        <v>3</v>
      </c>
      <c r="O4" s="132">
        <f>RANK(N4,N:N,1)</f>
        <v>1</v>
      </c>
      <c r="P4" s="214">
        <f>C4+E4+H4</f>
        <v>247</v>
      </c>
    </row>
    <row r="5" spans="1:60" x14ac:dyDescent="0.35">
      <c r="A5" s="46" t="s">
        <v>56</v>
      </c>
      <c r="B5" s="47"/>
      <c r="C5" s="125">
        <v>76</v>
      </c>
      <c r="D5" s="126">
        <f>IF(ISNUMBER(C5),RANK(C5,C:C),"")</f>
        <v>1</v>
      </c>
      <c r="E5" s="126">
        <v>106</v>
      </c>
      <c r="F5" s="127">
        <f>E5-K5</f>
        <v>106</v>
      </c>
      <c r="G5" s="128">
        <f>RANK(F5,F:F)</f>
        <v>2</v>
      </c>
      <c r="H5" s="126">
        <v>52</v>
      </c>
      <c r="I5" s="127">
        <f>H5-K5</f>
        <v>52</v>
      </c>
      <c r="J5" s="128">
        <f>RANK(I5,I:I)</f>
        <v>3</v>
      </c>
      <c r="K5" s="128">
        <v>0</v>
      </c>
      <c r="L5" s="129">
        <f>G5+J5</f>
        <v>5</v>
      </c>
      <c r="M5" s="130">
        <f>RANK(L5,L:L,1)</f>
        <v>2</v>
      </c>
      <c r="N5" s="131">
        <f t="shared" ref="N5:N7" si="0">D5+M5</f>
        <v>3</v>
      </c>
      <c r="O5" s="132">
        <v>2</v>
      </c>
      <c r="P5" s="1">
        <f t="shared" ref="P5:P7" si="1">C5+E5+H5</f>
        <v>234</v>
      </c>
    </row>
    <row r="6" spans="1:60" x14ac:dyDescent="0.35">
      <c r="A6" s="46" t="s">
        <v>55</v>
      </c>
      <c r="B6" s="47"/>
      <c r="C6" s="125">
        <v>54</v>
      </c>
      <c r="D6" s="126">
        <f>IF(ISNUMBER(C6),RANK(C6,C:C),"")</f>
        <v>3</v>
      </c>
      <c r="E6" s="126">
        <v>106</v>
      </c>
      <c r="F6" s="127">
        <f t="shared" ref="F6:F7" si="2">E6-K6</f>
        <v>105</v>
      </c>
      <c r="G6" s="128">
        <f>RANK(F6,F:F)</f>
        <v>3</v>
      </c>
      <c r="H6" s="126">
        <v>64</v>
      </c>
      <c r="I6" s="127">
        <f t="shared" ref="I6:I7" si="3">H6-K6</f>
        <v>63</v>
      </c>
      <c r="J6" s="128">
        <f>RANK(I6,I:I)</f>
        <v>2</v>
      </c>
      <c r="K6" s="128">
        <v>1</v>
      </c>
      <c r="L6" s="129">
        <f t="shared" ref="L6:L7" si="4">G6+J6</f>
        <v>5</v>
      </c>
      <c r="M6" s="130">
        <f>RANK(L6,L:L,1)</f>
        <v>2</v>
      </c>
      <c r="N6" s="131">
        <f t="shared" si="0"/>
        <v>5</v>
      </c>
      <c r="O6" s="132">
        <f>RANK(N6,N:N,1)</f>
        <v>3</v>
      </c>
      <c r="P6" s="1">
        <f t="shared" si="1"/>
        <v>224</v>
      </c>
    </row>
    <row r="7" spans="1:60" x14ac:dyDescent="0.35">
      <c r="A7" s="46" t="s">
        <v>74</v>
      </c>
      <c r="B7" s="47"/>
      <c r="C7" s="125">
        <v>45</v>
      </c>
      <c r="D7" s="126">
        <f>IF(ISNUMBER(C7),RANK(C7,C:C),"")</f>
        <v>4</v>
      </c>
      <c r="E7" s="126">
        <v>18</v>
      </c>
      <c r="F7" s="127">
        <f t="shared" si="2"/>
        <v>15</v>
      </c>
      <c r="G7" s="128">
        <f>RANK(F7,F:F)</f>
        <v>4</v>
      </c>
      <c r="H7" s="126">
        <v>16</v>
      </c>
      <c r="I7" s="127">
        <f t="shared" si="3"/>
        <v>13</v>
      </c>
      <c r="J7" s="128">
        <f>RANK(I7,I:I)</f>
        <v>4</v>
      </c>
      <c r="K7" s="128">
        <v>3</v>
      </c>
      <c r="L7" s="129">
        <f t="shared" si="4"/>
        <v>8</v>
      </c>
      <c r="M7" s="130">
        <f>RANK(L7,L:L,1)</f>
        <v>4</v>
      </c>
      <c r="N7" s="131">
        <f t="shared" si="0"/>
        <v>8</v>
      </c>
      <c r="O7" s="132">
        <f>RANK(N7,N:N,1)</f>
        <v>4</v>
      </c>
      <c r="P7" s="1">
        <f t="shared" si="1"/>
        <v>79</v>
      </c>
    </row>
  </sheetData>
  <sortState ref="A4:BJ9">
    <sortCondition ref="L4:L9"/>
  </sortState>
  <mergeCells count="8">
    <mergeCell ref="N1:O2"/>
    <mergeCell ref="E1:G2"/>
    <mergeCell ref="H1:J2"/>
    <mergeCell ref="L1:M2"/>
    <mergeCell ref="A2:A3"/>
    <mergeCell ref="B2:B3"/>
    <mergeCell ref="C2:D2"/>
    <mergeCell ref="C1:D1"/>
  </mergeCells>
  <dataValidations count="1">
    <dataValidation type="decimal" allowBlank="1" showInputMessage="1" showErrorMessage="1" sqref="F8:F1048576">
      <formula1>0</formula1>
      <formula2>10</formula2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4"/>
  <sheetViews>
    <sheetView zoomScale="115" zoomScaleNormal="115" workbookViewId="0">
      <pane xSplit="1" topLeftCell="CB1" activePane="topRight" state="frozen"/>
      <selection pane="topRight" activeCell="A5" sqref="A5:XFD8"/>
    </sheetView>
  </sheetViews>
  <sheetFormatPr defaultColWidth="9.1796875" defaultRowHeight="15.5" x14ac:dyDescent="0.35"/>
  <cols>
    <col min="1" max="1" width="35.54296875" style="1" customWidth="1"/>
    <col min="2" max="2" width="25" style="9" customWidth="1"/>
    <col min="3" max="4" width="4.7265625" style="9" customWidth="1"/>
    <col min="5" max="5" width="2.54296875" style="5" customWidth="1"/>
    <col min="6" max="6" width="3.1796875" style="5" bestFit="1" customWidth="1"/>
    <col min="7" max="12" width="2.7265625" style="5" customWidth="1"/>
    <col min="13" max="13" width="3.26953125" style="6" customWidth="1"/>
    <col min="14" max="20" width="2.7265625" style="5" customWidth="1"/>
    <col min="21" max="21" width="3.1796875" style="6" customWidth="1"/>
    <col min="22" max="25" width="2.7265625" style="5" customWidth="1"/>
    <col min="26" max="26" width="2" style="7" hidden="1" customWidth="1"/>
    <col min="27" max="27" width="2" style="5" hidden="1" customWidth="1"/>
    <col min="28" max="28" width="2" style="8" hidden="1" customWidth="1"/>
    <col min="29" max="33" width="2" style="7" hidden="1" customWidth="1"/>
    <col min="34" max="35" width="5.81640625" style="84" customWidth="1"/>
    <col min="36" max="36" width="5.81640625" style="85" customWidth="1"/>
    <col min="37" max="37" width="7.26953125" style="86" hidden="1" customWidth="1"/>
    <col min="38" max="38" width="7.81640625" style="7" customWidth="1"/>
    <col min="39" max="42" width="4.26953125" style="87" customWidth="1"/>
    <col min="43" max="44" width="4.26953125" style="88" customWidth="1"/>
    <col min="45" max="47" width="4.26953125" style="87" customWidth="1"/>
    <col min="48" max="50" width="4.26953125" style="10" customWidth="1"/>
    <col min="51" max="51" width="3" style="89" customWidth="1"/>
    <col min="52" max="67" width="4.26953125" style="10" customWidth="1"/>
    <col min="68" max="68" width="3" style="10" customWidth="1"/>
    <col min="69" max="69" width="6.453125" style="90" bestFit="1" customWidth="1"/>
    <col min="70" max="70" width="6" style="91" bestFit="1" customWidth="1"/>
    <col min="71" max="71" width="6.54296875" style="90" customWidth="1"/>
    <col min="72" max="72" width="7.1796875" style="91" customWidth="1"/>
    <col min="73" max="73" width="7.453125" style="90" customWidth="1"/>
    <col min="74" max="74" width="8" style="91" customWidth="1"/>
    <col min="75" max="75" width="6.453125" style="92" bestFit="1" customWidth="1"/>
    <col min="76" max="76" width="8.7265625" style="93" customWidth="1"/>
    <col min="77" max="77" width="7.453125" style="10" customWidth="1"/>
    <col min="78" max="78" width="5.81640625" style="94" customWidth="1"/>
    <col min="79" max="79" width="8.26953125" style="95" bestFit="1" customWidth="1"/>
    <col min="80" max="80" width="6.26953125" style="96" customWidth="1"/>
    <col min="81" max="81" width="7.7265625" style="95" customWidth="1"/>
    <col min="82" max="82" width="8.54296875" style="1" customWidth="1"/>
    <col min="83" max="83" width="9.1796875" style="97"/>
    <col min="84" max="85" width="10.7265625" style="1" customWidth="1"/>
    <col min="86" max="86" width="12.54296875" style="2" customWidth="1"/>
    <col min="87" max="16384" width="9.1796875" style="1"/>
  </cols>
  <sheetData>
    <row r="1" spans="1:134" s="3" customFormat="1" ht="15" customHeight="1" x14ac:dyDescent="0.35">
      <c r="B1" s="4"/>
      <c r="C1" s="4"/>
      <c r="D1" s="4"/>
      <c r="E1" s="5"/>
      <c r="F1" s="5"/>
      <c r="G1" s="5"/>
      <c r="H1" s="5"/>
      <c r="I1" s="5"/>
      <c r="J1" s="5"/>
      <c r="K1" s="5"/>
      <c r="L1" s="5"/>
      <c r="M1" s="6"/>
      <c r="N1" s="5"/>
      <c r="O1" s="5"/>
      <c r="P1" s="5"/>
      <c r="Q1" s="5"/>
      <c r="R1" s="5"/>
      <c r="S1" s="5"/>
      <c r="T1" s="5"/>
      <c r="U1" s="6"/>
      <c r="V1" s="5"/>
      <c r="W1" s="5"/>
      <c r="X1" s="5"/>
      <c r="Y1" s="5"/>
      <c r="Z1" s="7"/>
      <c r="AA1" s="5"/>
      <c r="AB1" s="8"/>
      <c r="AC1" s="7"/>
      <c r="AD1" s="189" t="s">
        <v>0</v>
      </c>
      <c r="AE1" s="190"/>
      <c r="AF1" s="190"/>
      <c r="AG1" s="190"/>
      <c r="AH1" s="190"/>
      <c r="AI1" s="190"/>
      <c r="AJ1" s="190"/>
      <c r="AK1" s="190"/>
      <c r="AL1" s="190"/>
      <c r="AM1" s="190"/>
      <c r="AN1" s="190"/>
      <c r="AO1" s="190"/>
      <c r="AP1" s="190"/>
      <c r="AQ1" s="190"/>
      <c r="AR1" s="190"/>
      <c r="AS1" s="190"/>
      <c r="AT1" s="190"/>
      <c r="AU1" s="190"/>
      <c r="AV1" s="190"/>
      <c r="AW1" s="190"/>
      <c r="AX1" s="190"/>
      <c r="AY1" s="190"/>
      <c r="AZ1" s="190"/>
      <c r="BA1" s="190"/>
      <c r="BB1" s="190"/>
      <c r="BC1" s="190"/>
      <c r="BD1" s="190"/>
      <c r="BE1" s="190"/>
      <c r="BF1" s="190"/>
      <c r="BG1" s="190"/>
      <c r="BH1" s="190"/>
      <c r="BI1" s="190"/>
      <c r="BJ1" s="190"/>
      <c r="BK1" s="190"/>
      <c r="BL1" s="190"/>
      <c r="BM1" s="190"/>
      <c r="BN1" s="190"/>
      <c r="BO1" s="190"/>
      <c r="BP1" s="190"/>
      <c r="BQ1" s="190"/>
      <c r="BR1" s="190"/>
      <c r="BS1" s="190"/>
      <c r="BT1" s="190"/>
      <c r="BU1" s="190"/>
      <c r="BV1" s="190"/>
      <c r="BW1" s="191"/>
      <c r="BX1" s="195" t="s">
        <v>1</v>
      </c>
      <c r="BY1" s="198" t="s">
        <v>2</v>
      </c>
      <c r="BZ1" s="199"/>
      <c r="CA1" s="198" t="s">
        <v>3</v>
      </c>
      <c r="CB1" s="199"/>
      <c r="CC1" s="158" t="s">
        <v>4</v>
      </c>
      <c r="CD1" s="159"/>
      <c r="CE1" s="211"/>
      <c r="CF1" s="204" t="s">
        <v>5</v>
      </c>
      <c r="CG1" s="207" t="s">
        <v>6</v>
      </c>
      <c r="CH1" s="208"/>
    </row>
    <row r="2" spans="1:134" ht="14.5" x14ac:dyDescent="0.35">
      <c r="AD2" s="192"/>
      <c r="AE2" s="193"/>
      <c r="AF2" s="193"/>
      <c r="AG2" s="193"/>
      <c r="AH2" s="193"/>
      <c r="AI2" s="193"/>
      <c r="AJ2" s="193"/>
      <c r="AK2" s="193"/>
      <c r="AL2" s="193"/>
      <c r="AM2" s="193"/>
      <c r="AN2" s="193"/>
      <c r="AO2" s="193"/>
      <c r="AP2" s="193"/>
      <c r="AQ2" s="193"/>
      <c r="AR2" s="193"/>
      <c r="AS2" s="193"/>
      <c r="AT2" s="193"/>
      <c r="AU2" s="193"/>
      <c r="AV2" s="193"/>
      <c r="AW2" s="193"/>
      <c r="AX2" s="193"/>
      <c r="AY2" s="193"/>
      <c r="AZ2" s="193"/>
      <c r="BA2" s="193"/>
      <c r="BB2" s="193"/>
      <c r="BC2" s="193"/>
      <c r="BD2" s="193"/>
      <c r="BE2" s="193"/>
      <c r="BF2" s="193"/>
      <c r="BG2" s="193"/>
      <c r="BH2" s="193"/>
      <c r="BI2" s="193"/>
      <c r="BJ2" s="193"/>
      <c r="BK2" s="193"/>
      <c r="BL2" s="193"/>
      <c r="BM2" s="193"/>
      <c r="BN2" s="193"/>
      <c r="BO2" s="193"/>
      <c r="BP2" s="193"/>
      <c r="BQ2" s="193"/>
      <c r="BR2" s="193"/>
      <c r="BS2" s="193"/>
      <c r="BT2" s="193"/>
      <c r="BU2" s="193"/>
      <c r="BV2" s="193"/>
      <c r="BW2" s="194"/>
      <c r="BX2" s="196"/>
      <c r="BY2" s="200"/>
      <c r="BZ2" s="201"/>
      <c r="CA2" s="200"/>
      <c r="CB2" s="201"/>
      <c r="CC2" s="161"/>
      <c r="CD2" s="162"/>
      <c r="CE2" s="212"/>
      <c r="CF2" s="205"/>
      <c r="CG2" s="209"/>
      <c r="CH2" s="2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</row>
    <row r="3" spans="1:134" ht="15" customHeight="1" x14ac:dyDescent="0.3">
      <c r="A3" s="133" t="s">
        <v>7</v>
      </c>
      <c r="B3" s="134" t="s">
        <v>38</v>
      </c>
      <c r="C3" s="135" t="s">
        <v>39</v>
      </c>
      <c r="D3" s="136"/>
      <c r="E3" s="176" t="s">
        <v>8</v>
      </c>
      <c r="F3" s="176"/>
      <c r="G3" s="176"/>
      <c r="H3" s="176"/>
      <c r="I3" s="176"/>
      <c r="J3" s="176"/>
      <c r="K3" s="176"/>
      <c r="L3" s="177" t="s">
        <v>9</v>
      </c>
      <c r="M3" s="178"/>
      <c r="N3" s="178"/>
      <c r="O3" s="178"/>
      <c r="P3" s="178"/>
      <c r="Q3" s="178"/>
      <c r="R3" s="178"/>
      <c r="S3" s="179" t="s">
        <v>10</v>
      </c>
      <c r="T3" s="180"/>
      <c r="U3" s="180"/>
      <c r="V3" s="180"/>
      <c r="W3" s="180"/>
      <c r="X3" s="180"/>
      <c r="Y3" s="180"/>
      <c r="Z3" s="114"/>
      <c r="AA3" s="114"/>
      <c r="AB3" s="114"/>
      <c r="AC3" s="114"/>
      <c r="AD3" s="181" t="s">
        <v>8</v>
      </c>
      <c r="AE3" s="182"/>
      <c r="AF3" s="182"/>
      <c r="AG3" s="182"/>
      <c r="AH3" s="182"/>
      <c r="AI3" s="182"/>
      <c r="AJ3" s="182"/>
      <c r="AK3" s="182"/>
      <c r="AL3" s="182"/>
      <c r="AM3" s="183"/>
      <c r="AN3" s="183"/>
      <c r="AO3" s="183"/>
      <c r="AP3" s="183"/>
      <c r="AQ3" s="183"/>
      <c r="AR3" s="183"/>
      <c r="AS3" s="183"/>
      <c r="AT3" s="183"/>
      <c r="AU3" s="183"/>
      <c r="AV3" s="183"/>
      <c r="AW3" s="184" t="s">
        <v>11</v>
      </c>
      <c r="AX3" s="184"/>
      <c r="AY3" s="184"/>
      <c r="AZ3" s="184"/>
      <c r="BA3" s="184"/>
      <c r="BB3" s="184"/>
      <c r="BC3" s="184"/>
      <c r="BD3" s="184"/>
      <c r="BE3" s="184"/>
      <c r="BF3" s="184"/>
      <c r="BG3" s="184" t="s">
        <v>11</v>
      </c>
      <c r="BH3" s="184"/>
      <c r="BI3" s="184"/>
      <c r="BJ3" s="184"/>
      <c r="BK3" s="184"/>
      <c r="BL3" s="184"/>
      <c r="BM3" s="184"/>
      <c r="BN3" s="184"/>
      <c r="BO3" s="184"/>
      <c r="BP3" s="184"/>
      <c r="BQ3" s="185" t="s">
        <v>8</v>
      </c>
      <c r="BR3" s="186"/>
      <c r="BS3" s="185" t="s">
        <v>12</v>
      </c>
      <c r="BT3" s="186"/>
      <c r="BU3" s="185" t="s">
        <v>11</v>
      </c>
      <c r="BV3" s="186"/>
      <c r="BW3" s="187" t="s">
        <v>13</v>
      </c>
      <c r="BX3" s="197"/>
      <c r="BY3" s="202"/>
      <c r="BZ3" s="203"/>
      <c r="CA3" s="202"/>
      <c r="CB3" s="203"/>
      <c r="CC3" s="164"/>
      <c r="CD3" s="165"/>
      <c r="CE3" s="213"/>
      <c r="CF3" s="206"/>
      <c r="CG3" s="209"/>
      <c r="CH3" s="2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</row>
    <row r="4" spans="1:134" ht="94.5" x14ac:dyDescent="0.3">
      <c r="A4" s="133"/>
      <c r="B4" s="134"/>
      <c r="C4" s="11" t="s">
        <v>14</v>
      </c>
      <c r="D4" s="12" t="s">
        <v>15</v>
      </c>
      <c r="E4" s="13">
        <v>1</v>
      </c>
      <c r="F4" s="14">
        <v>2</v>
      </c>
      <c r="G4" s="14">
        <v>3</v>
      </c>
      <c r="H4" s="14">
        <v>4</v>
      </c>
      <c r="I4" s="15">
        <v>5</v>
      </c>
      <c r="J4" s="15">
        <v>6</v>
      </c>
      <c r="K4" s="16" t="s">
        <v>16</v>
      </c>
      <c r="L4" s="14">
        <v>1</v>
      </c>
      <c r="M4" s="14">
        <v>2</v>
      </c>
      <c r="N4" s="14">
        <v>3</v>
      </c>
      <c r="O4" s="14">
        <v>4</v>
      </c>
      <c r="P4" s="15">
        <v>5</v>
      </c>
      <c r="Q4" s="15">
        <v>6</v>
      </c>
      <c r="R4" s="16" t="s">
        <v>16</v>
      </c>
      <c r="S4" s="14">
        <v>1</v>
      </c>
      <c r="T4" s="14">
        <v>2</v>
      </c>
      <c r="U4" s="14">
        <v>3</v>
      </c>
      <c r="V4" s="14">
        <v>4</v>
      </c>
      <c r="W4" s="15">
        <v>5</v>
      </c>
      <c r="X4" s="15">
        <v>6</v>
      </c>
      <c r="Y4" s="17" t="s">
        <v>16</v>
      </c>
      <c r="Z4" s="18">
        <v>1</v>
      </c>
      <c r="AA4" s="19">
        <v>2</v>
      </c>
      <c r="AB4" s="19">
        <v>3</v>
      </c>
      <c r="AC4" s="19">
        <v>4</v>
      </c>
      <c r="AD4" s="20">
        <v>5</v>
      </c>
      <c r="AE4" s="20">
        <v>6</v>
      </c>
      <c r="AF4" s="21" t="s">
        <v>17</v>
      </c>
      <c r="AG4" s="21" t="s">
        <v>18</v>
      </c>
      <c r="AH4" s="22" t="s">
        <v>8</v>
      </c>
      <c r="AI4" s="22" t="s">
        <v>12</v>
      </c>
      <c r="AJ4" s="23" t="s">
        <v>11</v>
      </c>
      <c r="AK4" s="22" t="s">
        <v>19</v>
      </c>
      <c r="AL4" s="24" t="s">
        <v>20</v>
      </c>
      <c r="AM4" s="25" t="s">
        <v>21</v>
      </c>
      <c r="AN4" s="26" t="s">
        <v>22</v>
      </c>
      <c r="AO4" s="26" t="s">
        <v>23</v>
      </c>
      <c r="AP4" s="26" t="s">
        <v>24</v>
      </c>
      <c r="AQ4" s="27" t="s">
        <v>25</v>
      </c>
      <c r="AR4" s="27" t="s">
        <v>26</v>
      </c>
      <c r="AS4" s="27" t="s">
        <v>27</v>
      </c>
      <c r="AT4" s="27" t="s">
        <v>28</v>
      </c>
      <c r="AU4" s="28" t="s">
        <v>29</v>
      </c>
      <c r="AV4" s="29" t="s">
        <v>30</v>
      </c>
      <c r="AW4" s="30" t="s">
        <v>21</v>
      </c>
      <c r="AX4" s="26" t="s">
        <v>22</v>
      </c>
      <c r="AY4" s="31" t="s">
        <v>23</v>
      </c>
      <c r="AZ4" s="26" t="s">
        <v>24</v>
      </c>
      <c r="BA4" s="27" t="s">
        <v>25</v>
      </c>
      <c r="BB4" s="27" t="s">
        <v>26</v>
      </c>
      <c r="BC4" s="27" t="s">
        <v>27</v>
      </c>
      <c r="BD4" s="27" t="s">
        <v>28</v>
      </c>
      <c r="BE4" s="28" t="s">
        <v>29</v>
      </c>
      <c r="BF4" s="29" t="s">
        <v>30</v>
      </c>
      <c r="BG4" s="30" t="s">
        <v>21</v>
      </c>
      <c r="BH4" s="26" t="s">
        <v>22</v>
      </c>
      <c r="BI4" s="26" t="s">
        <v>23</v>
      </c>
      <c r="BJ4" s="26" t="s">
        <v>24</v>
      </c>
      <c r="BK4" s="27" t="s">
        <v>25</v>
      </c>
      <c r="BL4" s="27" t="s">
        <v>26</v>
      </c>
      <c r="BM4" s="27" t="s">
        <v>27</v>
      </c>
      <c r="BN4" s="27" t="s">
        <v>28</v>
      </c>
      <c r="BO4" s="28" t="s">
        <v>29</v>
      </c>
      <c r="BP4" s="29" t="s">
        <v>30</v>
      </c>
      <c r="BQ4" s="32" t="s">
        <v>31</v>
      </c>
      <c r="BR4" s="33" t="s">
        <v>32</v>
      </c>
      <c r="BS4" s="34" t="s">
        <v>31</v>
      </c>
      <c r="BT4" s="33" t="s">
        <v>32</v>
      </c>
      <c r="BU4" s="34" t="s">
        <v>31</v>
      </c>
      <c r="BV4" s="33" t="s">
        <v>32</v>
      </c>
      <c r="BW4" s="188"/>
      <c r="BX4" s="35" t="s">
        <v>33</v>
      </c>
      <c r="BY4" s="36" t="s">
        <v>14</v>
      </c>
      <c r="BZ4" s="37" t="s">
        <v>15</v>
      </c>
      <c r="CA4" s="38" t="s">
        <v>14</v>
      </c>
      <c r="CB4" s="39" t="s">
        <v>15</v>
      </c>
      <c r="CC4" s="40" t="s">
        <v>14</v>
      </c>
      <c r="CD4" s="41" t="s">
        <v>34</v>
      </c>
      <c r="CE4" s="98" t="s">
        <v>35</v>
      </c>
      <c r="CF4" s="100" t="s">
        <v>46</v>
      </c>
      <c r="CG4" s="102" t="s">
        <v>36</v>
      </c>
      <c r="CH4" s="103" t="s">
        <v>37</v>
      </c>
    </row>
    <row r="5" spans="1:134" x14ac:dyDescent="0.35">
      <c r="A5" s="46" t="s">
        <v>58</v>
      </c>
      <c r="B5" s="47"/>
      <c r="C5" s="48">
        <v>78</v>
      </c>
      <c r="D5" s="49">
        <f>IF(ISNUMBER(C5),RANK(C5,C:C),"")</f>
        <v>1</v>
      </c>
      <c r="E5" s="51">
        <v>6</v>
      </c>
      <c r="F5" s="52">
        <v>18</v>
      </c>
      <c r="G5" s="52">
        <v>4</v>
      </c>
      <c r="H5" s="52">
        <v>0</v>
      </c>
      <c r="I5" s="52">
        <v>0</v>
      </c>
      <c r="J5" s="52">
        <v>0</v>
      </c>
      <c r="K5" s="53">
        <v>1</v>
      </c>
      <c r="L5" s="52">
        <v>10</v>
      </c>
      <c r="M5" s="52">
        <v>16</v>
      </c>
      <c r="N5" s="52">
        <v>4</v>
      </c>
      <c r="O5" s="52">
        <v>0</v>
      </c>
      <c r="P5" s="52">
        <v>0</v>
      </c>
      <c r="Q5" s="52">
        <v>0</v>
      </c>
      <c r="R5" s="53">
        <v>1</v>
      </c>
      <c r="S5" s="52">
        <v>7</v>
      </c>
      <c r="T5" s="52">
        <v>17</v>
      </c>
      <c r="U5" s="52">
        <v>5</v>
      </c>
      <c r="V5" s="52">
        <v>0</v>
      </c>
      <c r="W5" s="52">
        <v>0</v>
      </c>
      <c r="X5" s="52">
        <v>0</v>
      </c>
      <c r="Y5" s="54">
        <v>1</v>
      </c>
      <c r="Z5" s="55"/>
      <c r="AA5" s="52"/>
      <c r="AB5" s="56"/>
      <c r="AC5" s="56"/>
      <c r="AD5" s="57"/>
      <c r="AE5" s="57"/>
      <c r="AF5" s="57"/>
      <c r="AG5" s="57"/>
      <c r="AH5" s="58">
        <f>IF(ISNUMBER(F5),(MIN(100,(IF(E5&gt;11,10,E5*0.89)+IF(F5&gt;7,10,F5*1.33)+(IF(G5&gt;9,20,G5*2))+(IF(H5&gt;9,30,H5*3))+(I5*4.5)+(J5*6)))),"")</f>
        <v>23.34</v>
      </c>
      <c r="AI5" s="58">
        <f>IF(ISNUMBER(G5),(MIN(100,(IF(L5&gt;11,10,L5*0.89)+IF(M5&gt;7,10,M5*1.33)+(IF(N5&gt;9,20,N5*2))+(IF(O5&gt;9,30,O5*3))+(P5*4.5)+(Q5*6)))),"")</f>
        <v>26.9</v>
      </c>
      <c r="AJ5" s="59">
        <f>IF(ISNUMBER(H5),(MIN(100,(IF(S5&gt;11,10,S5*0.89)+IF(T5&gt;7,10,T5*1.33)+(IF(U5&gt;9,20,U5*2))+(IF(V5&gt;9,30,V5*3))+(W5*4.5)+(X5*6)))),"")</f>
        <v>26.23</v>
      </c>
      <c r="AK5" s="60">
        <f>IF(ISNUMBER(I5),(MIN(100,(IF(Z5&gt;11,10,Z5*0.89)+IF(AA5&gt;7,10,AA5*1.33)+(IF(AB5&gt;9,20,AB5*2))+(IF(AC5&gt;9,30,AC5*3))+(AD5*4.5)+(AE5*6)))),"")</f>
        <v>0</v>
      </c>
      <c r="AL5" s="61">
        <f>IF(ISNUMBER(F5),MIN(100,AVERAGE(AH5:AJ5)),"")</f>
        <v>25.49</v>
      </c>
      <c r="AM5" s="62">
        <v>8</v>
      </c>
      <c r="AN5" s="63">
        <v>5</v>
      </c>
      <c r="AO5" s="63">
        <v>4</v>
      </c>
      <c r="AP5" s="63">
        <v>7</v>
      </c>
      <c r="AQ5" s="64">
        <v>2</v>
      </c>
      <c r="AR5" s="64">
        <v>6</v>
      </c>
      <c r="AS5" s="64">
        <v>7</v>
      </c>
      <c r="AT5" s="64">
        <v>4</v>
      </c>
      <c r="AU5" s="63">
        <v>14</v>
      </c>
      <c r="AV5" s="65">
        <v>1</v>
      </c>
      <c r="AW5" s="66">
        <v>8</v>
      </c>
      <c r="AX5" s="63">
        <v>8</v>
      </c>
      <c r="AY5" s="63">
        <v>8</v>
      </c>
      <c r="AZ5" s="63">
        <v>10</v>
      </c>
      <c r="BA5" s="64">
        <v>2</v>
      </c>
      <c r="BB5" s="64">
        <v>8</v>
      </c>
      <c r="BC5" s="64">
        <v>10</v>
      </c>
      <c r="BD5" s="64">
        <v>2</v>
      </c>
      <c r="BE5" s="63">
        <v>30</v>
      </c>
      <c r="BF5" s="65">
        <v>1</v>
      </c>
      <c r="BG5" s="66">
        <v>8</v>
      </c>
      <c r="BH5" s="63">
        <v>6</v>
      </c>
      <c r="BI5" s="63">
        <v>7</v>
      </c>
      <c r="BJ5" s="63">
        <v>7</v>
      </c>
      <c r="BK5" s="64">
        <v>2</v>
      </c>
      <c r="BL5" s="64">
        <v>10</v>
      </c>
      <c r="BM5" s="64">
        <v>8</v>
      </c>
      <c r="BN5" s="64">
        <v>4</v>
      </c>
      <c r="BO5" s="63">
        <v>20</v>
      </c>
      <c r="BP5" s="65">
        <v>1</v>
      </c>
      <c r="BQ5" s="67">
        <f>((AM5+AN5)*1.5)+AO5+(AP5*2)+((AQ5+AR5+AS5+AT5)*0.6)+SUM(AU5:AU5)</f>
        <v>62.9</v>
      </c>
      <c r="BR5" s="68">
        <f>BQ5-((AV5*12.5)/2)</f>
        <v>56.65</v>
      </c>
      <c r="BS5" s="69">
        <f>((AW5+AX5)*1.5)+AY5+(AZ5*2)+((BA5+BB5+BC5+BD5)*0.6)+SUM(BE5:BE5)</f>
        <v>95.2</v>
      </c>
      <c r="BT5" s="68">
        <f>BS5-(((BF5*12.5)/2))</f>
        <v>88.95</v>
      </c>
      <c r="BU5" s="69">
        <f>((BG5+BH5)*1.5)+BI5+(BJ5*2)+((BK5+BL5+BM5+BN5)*0.6)+SUM(BO5:BO5)</f>
        <v>76.400000000000006</v>
      </c>
      <c r="BV5" s="68">
        <f>BU5-(BP5*12.5)/2</f>
        <v>70.150000000000006</v>
      </c>
      <c r="BW5" s="70">
        <f>IF(ISNONTEXT(A5),"",((BQ5+BS5+BU5)/3))</f>
        <v>78.166666666666671</v>
      </c>
      <c r="BX5" s="71">
        <f>IF(ISNONTEXT(A5),"",(((K5+R5+Y5+AV5+BF5+BP5)/6)*12.5))</f>
        <v>12.5</v>
      </c>
      <c r="BY5" s="72">
        <f>(AL5*2.5-(BX5/2))</f>
        <v>57.474999999999994</v>
      </c>
      <c r="BZ5" s="73">
        <f>IF(ISNONTEXT(A5),"",RANK(BY5,BY:BY))</f>
        <v>1</v>
      </c>
      <c r="CA5" s="74">
        <f>IF(ISNONTEXT(A5),"",MAX(0,(BW5*2.5)-(BX5/2)))</f>
        <v>189.16666666666669</v>
      </c>
      <c r="CB5" s="75">
        <f>IF(ISNONTEXT(A5),"",RANK(CA5,CA:CA))</f>
        <v>1</v>
      </c>
      <c r="CC5" s="76">
        <f>IF(ISNONTEXT(A5),"",(CA5+BY5))</f>
        <v>246.64166666666668</v>
      </c>
      <c r="CD5" s="77">
        <f>IF(ISNONTEXT(A5),"",SUM(BZ5,CB5))</f>
        <v>2</v>
      </c>
      <c r="CE5" s="99">
        <f>IF(ISNONTEXT(A5),"",RANK(CD5,CD:CD,1))</f>
        <v>1</v>
      </c>
      <c r="CF5" s="101">
        <f>D5</f>
        <v>1</v>
      </c>
      <c r="CG5" s="104">
        <f>CF5+CE5</f>
        <v>2</v>
      </c>
      <c r="CH5" s="116">
        <f>IF(ISNONTEXT(A5),"",RANK(CG5,CG:CG,1))</f>
        <v>1</v>
      </c>
      <c r="CI5" s="82"/>
      <c r="CJ5" s="83"/>
    </row>
    <row r="6" spans="1:134" x14ac:dyDescent="0.35">
      <c r="A6" s="46" t="s">
        <v>78</v>
      </c>
      <c r="B6" s="47"/>
      <c r="C6" s="48">
        <v>75</v>
      </c>
      <c r="D6" s="49">
        <f>IF(ISNUMBER(C6),RANK(C6,C:C),"")</f>
        <v>2</v>
      </c>
      <c r="E6" s="51">
        <v>5</v>
      </c>
      <c r="F6" s="52">
        <v>20</v>
      </c>
      <c r="G6" s="52">
        <v>3</v>
      </c>
      <c r="H6" s="52">
        <v>0</v>
      </c>
      <c r="I6" s="52">
        <v>0</v>
      </c>
      <c r="J6" s="52">
        <v>0</v>
      </c>
      <c r="K6" s="53">
        <v>2</v>
      </c>
      <c r="L6" s="52">
        <v>5</v>
      </c>
      <c r="M6" s="52">
        <v>18</v>
      </c>
      <c r="N6" s="52">
        <v>4</v>
      </c>
      <c r="O6" s="52">
        <v>0</v>
      </c>
      <c r="P6" s="52">
        <v>0</v>
      </c>
      <c r="Q6" s="52">
        <v>0</v>
      </c>
      <c r="R6" s="53">
        <v>2</v>
      </c>
      <c r="S6" s="52">
        <v>4</v>
      </c>
      <c r="T6" s="52">
        <v>16</v>
      </c>
      <c r="U6" s="52">
        <v>4</v>
      </c>
      <c r="V6" s="52">
        <v>0</v>
      </c>
      <c r="W6" s="52">
        <v>0</v>
      </c>
      <c r="X6" s="52">
        <v>0</v>
      </c>
      <c r="Y6" s="54">
        <v>2</v>
      </c>
      <c r="Z6" s="55"/>
      <c r="AA6" s="52"/>
      <c r="AB6" s="56"/>
      <c r="AC6" s="56"/>
      <c r="AD6" s="57"/>
      <c r="AE6" s="57"/>
      <c r="AF6" s="57"/>
      <c r="AG6" s="57"/>
      <c r="AH6" s="58">
        <f>IF(ISNUMBER(F6),(MIN(100,(IF(E6&gt;11,10,E6*0.89)+IF(F6&gt;7,10,F6*1.33)+(IF(G6&gt;9,20,G6*2))+(IF(H6&gt;9,30,H6*3))+(I6*4.5)+(J6*6)))),"")</f>
        <v>20.45</v>
      </c>
      <c r="AI6" s="58">
        <f>IF(ISNUMBER(G6),(MIN(100,(IF(L6&gt;11,10,L6*0.89)+IF(M6&gt;7,10,M6*1.33)+(IF(N6&gt;9,20,N6*2))+(IF(O6&gt;9,30,O6*3))+(P6*4.5)+(Q6*6)))),"")</f>
        <v>22.45</v>
      </c>
      <c r="AJ6" s="59">
        <f>IF(ISNUMBER(H6),(MIN(100,(IF(S6&gt;11,10,S6*0.89)+IF(T6&gt;7,10,T6*1.33)+(IF(U6&gt;9,20,U6*2))+(IF(V6&gt;9,30,V6*3))+(W6*4.5)+(X6*6)))),"")</f>
        <v>21.560000000000002</v>
      </c>
      <c r="AK6" s="60">
        <f>IF(ISNUMBER(I6),(MIN(100,(IF(Z6&gt;11,10,Z6*0.89)+IF(AA6&gt;7,10,AA6*1.33)+(IF(AB6&gt;9,20,AB6*2))+(IF(AC6&gt;9,30,AC6*3))+(AD6*4.5)+(AE6*6)))),"")</f>
        <v>0</v>
      </c>
      <c r="AL6" s="61">
        <f>IF(ISNUMBER(F6),MIN(100,AVERAGE(AH6:AJ6)),"")</f>
        <v>21.486666666666668</v>
      </c>
      <c r="AM6" s="62">
        <v>8</v>
      </c>
      <c r="AN6" s="63">
        <v>4</v>
      </c>
      <c r="AO6" s="63">
        <v>8</v>
      </c>
      <c r="AP6" s="63">
        <v>6</v>
      </c>
      <c r="AQ6" s="64">
        <v>2</v>
      </c>
      <c r="AR6" s="64">
        <v>1</v>
      </c>
      <c r="AS6" s="64">
        <v>6</v>
      </c>
      <c r="AT6" s="64">
        <v>7</v>
      </c>
      <c r="AU6" s="63">
        <v>19</v>
      </c>
      <c r="AV6" s="65">
        <v>4</v>
      </c>
      <c r="AW6" s="66">
        <v>7</v>
      </c>
      <c r="AX6" s="63">
        <v>4</v>
      </c>
      <c r="AY6" s="63">
        <v>5</v>
      </c>
      <c r="AZ6" s="63">
        <v>6</v>
      </c>
      <c r="BA6" s="64">
        <v>2</v>
      </c>
      <c r="BB6" s="64">
        <v>10</v>
      </c>
      <c r="BC6" s="64">
        <v>6</v>
      </c>
      <c r="BD6" s="64">
        <v>8</v>
      </c>
      <c r="BE6" s="63">
        <v>13</v>
      </c>
      <c r="BF6" s="65">
        <v>3</v>
      </c>
      <c r="BG6" s="66">
        <v>8</v>
      </c>
      <c r="BH6" s="63">
        <v>8</v>
      </c>
      <c r="BI6" s="63">
        <v>8</v>
      </c>
      <c r="BJ6" s="63">
        <v>8</v>
      </c>
      <c r="BK6" s="64">
        <v>2</v>
      </c>
      <c r="BL6" s="64">
        <v>10</v>
      </c>
      <c r="BM6" s="64">
        <v>6</v>
      </c>
      <c r="BN6" s="64">
        <v>8</v>
      </c>
      <c r="BO6" s="63">
        <v>28</v>
      </c>
      <c r="BP6" s="65">
        <v>2</v>
      </c>
      <c r="BQ6" s="67">
        <f>((AM6+AN6)*1.5)+AO6+(AP6*2)+((AQ6+AR6+AS6+AT6)*0.6)+SUM(AU6:AU6)</f>
        <v>66.599999999999994</v>
      </c>
      <c r="BR6" s="68">
        <f>BQ6-((AV6*12.5)/2)</f>
        <v>41.599999999999994</v>
      </c>
      <c r="BS6" s="69">
        <f>((AW6+AX6)*1.5)+AY6+(AZ6*2)+((BA6+BB6+BC6+BD6)*0.6)+SUM(BE6:BE6)</f>
        <v>62.1</v>
      </c>
      <c r="BT6" s="68">
        <f>BS6-(((BF6*12.5)/2))</f>
        <v>43.35</v>
      </c>
      <c r="BU6" s="69">
        <f>((BG6+BH6)*1.5)+BI6+(BJ6*2)+((BK6+BL6+BM6+BN6)*0.6)+SUM(BO6:BO6)</f>
        <v>91.6</v>
      </c>
      <c r="BV6" s="68">
        <f>BU6-(BP6*12.5)/2</f>
        <v>79.099999999999994</v>
      </c>
      <c r="BW6" s="70">
        <f>IF(ISNONTEXT(A6),"",((BQ6+BS6+BU6)/3))</f>
        <v>73.433333333333323</v>
      </c>
      <c r="BX6" s="71">
        <f>IF(ISNONTEXT(A6),"",(((K6+R6+Y6+AV6+BF6+BP6)/6)*12.5))</f>
        <v>31.25</v>
      </c>
      <c r="BY6" s="72">
        <f>(AL6*2.5-(BX6/2))</f>
        <v>38.091666666666669</v>
      </c>
      <c r="BZ6" s="73">
        <f>IF(ISNONTEXT(A6),"",RANK(BY6,BY:BY))</f>
        <v>2</v>
      </c>
      <c r="CA6" s="74">
        <f>IF(ISNONTEXT(A6),"",MAX(0,(BW6*2.5)-(BX6/2)))</f>
        <v>167.95833333333331</v>
      </c>
      <c r="CB6" s="75">
        <f>IF(ISNONTEXT(A6),"",RANK(CA6,CA:CA))</f>
        <v>2</v>
      </c>
      <c r="CC6" s="76">
        <f>IF(ISNONTEXT(A6),"",(CA6+BY6))</f>
        <v>206.04999999999998</v>
      </c>
      <c r="CD6" s="77">
        <f>IF(ISNONTEXT(A6),"",SUM(BZ6,CB6))</f>
        <v>4</v>
      </c>
      <c r="CE6" s="99">
        <f>IF(ISNONTEXT(A6),"",RANK(CD6,CD:CD,1))</f>
        <v>2</v>
      </c>
      <c r="CF6" s="101">
        <f>D6</f>
        <v>2</v>
      </c>
      <c r="CG6" s="104">
        <f>CF6+CE6</f>
        <v>4</v>
      </c>
      <c r="CH6" s="116">
        <f>IF(ISNONTEXT(A6),"",RANK(CG6,CG:CG,1))</f>
        <v>2</v>
      </c>
      <c r="CI6" s="82"/>
      <c r="CJ6" s="83"/>
    </row>
    <row r="7" spans="1:134" x14ac:dyDescent="0.35">
      <c r="A7" s="46" t="s">
        <v>57</v>
      </c>
      <c r="B7" s="47"/>
      <c r="C7" s="48">
        <v>64</v>
      </c>
      <c r="D7" s="49">
        <f>IF(ISNUMBER(C7),RANK(C7,C:C),"")</f>
        <v>3</v>
      </c>
      <c r="E7" s="51">
        <v>1</v>
      </c>
      <c r="F7" s="52">
        <v>13</v>
      </c>
      <c r="G7" s="52">
        <v>4</v>
      </c>
      <c r="H7" s="52">
        <v>0</v>
      </c>
      <c r="I7" s="52">
        <v>0</v>
      </c>
      <c r="J7" s="52">
        <v>0</v>
      </c>
      <c r="K7" s="53">
        <v>3</v>
      </c>
      <c r="L7" s="52">
        <v>2</v>
      </c>
      <c r="M7" s="52">
        <v>14</v>
      </c>
      <c r="N7" s="52">
        <v>3</v>
      </c>
      <c r="O7" s="52">
        <v>0</v>
      </c>
      <c r="P7" s="52">
        <v>0</v>
      </c>
      <c r="Q7" s="52">
        <v>0</v>
      </c>
      <c r="R7" s="53">
        <v>3</v>
      </c>
      <c r="S7" s="52">
        <v>3</v>
      </c>
      <c r="T7" s="52">
        <v>16</v>
      </c>
      <c r="U7" s="52">
        <v>3</v>
      </c>
      <c r="V7" s="52">
        <v>0</v>
      </c>
      <c r="W7" s="52">
        <v>0</v>
      </c>
      <c r="X7" s="52">
        <v>0</v>
      </c>
      <c r="Y7" s="54">
        <v>3</v>
      </c>
      <c r="Z7" s="55"/>
      <c r="AA7" s="52"/>
      <c r="AB7" s="56"/>
      <c r="AC7" s="56"/>
      <c r="AD7" s="57"/>
      <c r="AE7" s="57"/>
      <c r="AF7" s="57"/>
      <c r="AG7" s="57"/>
      <c r="AH7" s="58">
        <f>IF(ISNUMBER(F7),(MIN(100,(IF(E7&gt;11,10,E7*0.89)+IF(F7&gt;7,10,F7*1.33)+(IF(G7&gt;9,20,G7*2))+(IF(H7&gt;9,30,H7*3))+(I7*4.5)+(J7*6)))),"")</f>
        <v>18.89</v>
      </c>
      <c r="AI7" s="58">
        <f>IF(ISNUMBER(G7),(MIN(100,(IF(L7&gt;11,10,L7*0.89)+IF(M7&gt;7,10,M7*1.33)+(IF(N7&gt;9,20,N7*2))+(IF(O7&gt;9,30,O7*3))+(P7*4.5)+(Q7*6)))),"")</f>
        <v>17.78</v>
      </c>
      <c r="AJ7" s="59">
        <f>IF(ISNUMBER(H7),(MIN(100,(IF(S7&gt;11,10,S7*0.89)+IF(T7&gt;7,10,T7*1.33)+(IF(U7&gt;9,20,U7*2))+(IF(V7&gt;9,30,V7*3))+(W7*4.5)+(X7*6)))),"")</f>
        <v>18.670000000000002</v>
      </c>
      <c r="AK7" s="60">
        <f>IF(ISNUMBER(I7),(MIN(100,(IF(Z7&gt;11,10,Z7*0.89)+IF(AA7&gt;7,10,AA7*1.33)+(IF(AB7&gt;9,20,AB7*2))+(IF(AC7&gt;9,30,AC7*3))+(AD7*4.5)+(AE7*6)))),"")</f>
        <v>0</v>
      </c>
      <c r="AL7" s="61">
        <f>IF(ISNUMBER(F7),MIN(100,AVERAGE(AH7:AJ7)),"")</f>
        <v>18.446666666666669</v>
      </c>
      <c r="AM7" s="62">
        <v>7</v>
      </c>
      <c r="AN7" s="63">
        <v>7</v>
      </c>
      <c r="AO7" s="63">
        <v>7</v>
      </c>
      <c r="AP7" s="63">
        <v>7</v>
      </c>
      <c r="AQ7" s="64">
        <v>2</v>
      </c>
      <c r="AR7" s="64">
        <v>8</v>
      </c>
      <c r="AS7" s="64">
        <v>8</v>
      </c>
      <c r="AT7" s="64">
        <v>6</v>
      </c>
      <c r="AU7" s="63">
        <v>24</v>
      </c>
      <c r="AV7" s="65">
        <v>4</v>
      </c>
      <c r="AW7" s="66">
        <v>8</v>
      </c>
      <c r="AX7" s="63">
        <v>6</v>
      </c>
      <c r="AY7" s="63">
        <v>7</v>
      </c>
      <c r="AZ7" s="63">
        <v>6</v>
      </c>
      <c r="BA7" s="64">
        <v>2</v>
      </c>
      <c r="BB7" s="64">
        <v>8</v>
      </c>
      <c r="BC7" s="64">
        <v>8</v>
      </c>
      <c r="BD7" s="64">
        <v>5</v>
      </c>
      <c r="BE7" s="63">
        <v>17</v>
      </c>
      <c r="BF7" s="65">
        <v>5</v>
      </c>
      <c r="BG7" s="66">
        <v>5</v>
      </c>
      <c r="BH7" s="63">
        <v>3</v>
      </c>
      <c r="BI7" s="63">
        <v>4</v>
      </c>
      <c r="BJ7" s="63">
        <v>5</v>
      </c>
      <c r="BK7" s="64">
        <v>9</v>
      </c>
      <c r="BL7" s="64">
        <v>2</v>
      </c>
      <c r="BM7" s="64">
        <v>6</v>
      </c>
      <c r="BN7" s="64">
        <v>10</v>
      </c>
      <c r="BO7" s="63">
        <v>5</v>
      </c>
      <c r="BP7" s="65">
        <v>4</v>
      </c>
      <c r="BQ7" s="67">
        <f>((AM7+AN7)*1.5)+AO7+(AP7*2)+((AQ7+AR7+AS7+AT7)*0.6)+SUM(AU7:AU7)</f>
        <v>80.400000000000006</v>
      </c>
      <c r="BR7" s="68">
        <f>BQ7-((AV7*12.5)/2)</f>
        <v>55.400000000000006</v>
      </c>
      <c r="BS7" s="69">
        <f>((AW7+AX7)*1.5)+AY7+(AZ7*2)+((BA7+BB7+BC7+BD7)*0.6)+SUM(BE7:BE7)</f>
        <v>70.8</v>
      </c>
      <c r="BT7" s="68">
        <f>BS7-(((BF7*12.5)/2))</f>
        <v>39.549999999999997</v>
      </c>
      <c r="BU7" s="69">
        <f>((BG7+BH7)*1.5)+BI7+(BJ7*2)+((BK7+BL7+BM7+BN7)*0.6)+SUM(BO7:BO7)</f>
        <v>47.2</v>
      </c>
      <c r="BV7" s="68">
        <f>BU7-(BP7*12.5)/2</f>
        <v>22.200000000000003</v>
      </c>
      <c r="BW7" s="70">
        <f>IF(ISNONTEXT(A7),"",((BQ7+BS7+BU7)/3))</f>
        <v>66.133333333333326</v>
      </c>
      <c r="BX7" s="71">
        <f>IF(ISNONTEXT(A7),"",(((K7+R7+Y7+AV7+BF7+BP7)/6)*12.5))</f>
        <v>45.833333333333329</v>
      </c>
      <c r="BY7" s="72">
        <f>(AL7*2.5-(BX7/2))</f>
        <v>23.20000000000001</v>
      </c>
      <c r="BZ7" s="73">
        <f>IF(ISNONTEXT(A7),"",RANK(BY7,BY:BY))</f>
        <v>3</v>
      </c>
      <c r="CA7" s="74">
        <f>IF(ISNONTEXT(A7),"",MAX(0,(BW7*2.5)-(BX7/2)))</f>
        <v>142.41666666666666</v>
      </c>
      <c r="CB7" s="75">
        <f>IF(ISNONTEXT(A7),"",RANK(CA7,CA:CA))</f>
        <v>3</v>
      </c>
      <c r="CC7" s="76">
        <f>IF(ISNONTEXT(A7),"",(CA7+BY7))</f>
        <v>165.61666666666667</v>
      </c>
      <c r="CD7" s="77">
        <f>IF(ISNONTEXT(A7),"",SUM(BZ7,CB7))</f>
        <v>6</v>
      </c>
      <c r="CE7" s="99">
        <f>IF(ISNONTEXT(A7),"",RANK(CD7,CD:CD,1))</f>
        <v>3</v>
      </c>
      <c r="CF7" s="101">
        <f>D7</f>
        <v>3</v>
      </c>
      <c r="CG7" s="104">
        <f>CF7+CE7</f>
        <v>6</v>
      </c>
      <c r="CH7" s="116">
        <f>IF(ISNONTEXT(A7),"",RANK(CG7,CG:CG,1))</f>
        <v>3</v>
      </c>
      <c r="CI7" s="82"/>
      <c r="CJ7" s="83"/>
    </row>
    <row r="8" spans="1:134" x14ac:dyDescent="0.35">
      <c r="A8" s="46" t="s">
        <v>75</v>
      </c>
      <c r="B8" s="47"/>
      <c r="C8" s="48">
        <v>38</v>
      </c>
      <c r="D8" s="49">
        <f>IF(ISNUMBER(C8),RANK(C8,C:C),"")</f>
        <v>4</v>
      </c>
      <c r="E8" s="51">
        <v>7</v>
      </c>
      <c r="F8" s="52">
        <v>7</v>
      </c>
      <c r="G8" s="52">
        <v>0</v>
      </c>
      <c r="H8" s="52">
        <v>0</v>
      </c>
      <c r="I8" s="52">
        <v>0</v>
      </c>
      <c r="J8" s="52">
        <v>0</v>
      </c>
      <c r="K8" s="53">
        <v>3</v>
      </c>
      <c r="L8" s="52">
        <v>7</v>
      </c>
      <c r="M8" s="52">
        <v>7</v>
      </c>
      <c r="N8" s="52">
        <v>0</v>
      </c>
      <c r="O8" s="52">
        <v>0</v>
      </c>
      <c r="P8" s="52">
        <v>0</v>
      </c>
      <c r="Q8" s="52">
        <v>0</v>
      </c>
      <c r="R8" s="53">
        <v>3</v>
      </c>
      <c r="S8" s="52">
        <v>7</v>
      </c>
      <c r="T8" s="52">
        <v>7</v>
      </c>
      <c r="U8" s="52">
        <v>0</v>
      </c>
      <c r="V8" s="52">
        <v>0</v>
      </c>
      <c r="W8" s="52">
        <v>0</v>
      </c>
      <c r="X8" s="52">
        <v>0</v>
      </c>
      <c r="Y8" s="54">
        <v>3</v>
      </c>
      <c r="Z8" s="55"/>
      <c r="AA8" s="52"/>
      <c r="AB8" s="56"/>
      <c r="AC8" s="56"/>
      <c r="AD8" s="57"/>
      <c r="AE8" s="57"/>
      <c r="AF8" s="57"/>
      <c r="AG8" s="57"/>
      <c r="AH8" s="58">
        <f>IF(ISNUMBER(F8),(MIN(100,(IF(E8&gt;11,10,E8*0.89)+IF(F8&gt;7,10,F8*1.33)+(IF(G8&gt;9,20,G8*2))+(IF(H8&gt;9,30,H8*3))+(I8*4.5)+(J8*6)))),"")</f>
        <v>15.540000000000001</v>
      </c>
      <c r="AI8" s="58">
        <f>IF(ISNUMBER(G8),(MIN(100,(IF(L8&gt;11,10,L8*0.89)+IF(M8&gt;7,10,M8*1.33)+(IF(N8&gt;9,20,N8*2))+(IF(O8&gt;9,30,O8*3))+(P8*4.5)+(Q8*6)))),"")</f>
        <v>15.540000000000001</v>
      </c>
      <c r="AJ8" s="59">
        <f>IF(ISNUMBER(H8),(MIN(100,(IF(S8&gt;11,10,S8*0.89)+IF(T8&gt;7,10,T8*1.33)+(IF(U8&gt;9,20,U8*2))+(IF(V8&gt;9,30,V8*3))+(W8*4.5)+(X8*6)))),"")</f>
        <v>15.540000000000001</v>
      </c>
      <c r="AK8" s="60">
        <f>IF(ISNUMBER(I8),(MIN(100,(IF(Z8&gt;11,10,Z8*0.89)+IF(AA8&gt;7,10,AA8*1.33)+(IF(AB8&gt;9,20,AB8*2))+(IF(AC8&gt;9,30,AC8*3))+(AD8*4.5)+(AE8*6)))),"")</f>
        <v>0</v>
      </c>
      <c r="AL8" s="61">
        <f>IF(ISNUMBER(F8),MIN(100,AVERAGE(AH8:AJ8)),"")</f>
        <v>15.540000000000001</v>
      </c>
      <c r="AM8" s="62">
        <v>4</v>
      </c>
      <c r="AN8" s="63">
        <v>1</v>
      </c>
      <c r="AO8" s="63">
        <v>5</v>
      </c>
      <c r="AP8" s="63">
        <v>3</v>
      </c>
      <c r="AQ8" s="64">
        <v>2</v>
      </c>
      <c r="AR8" s="64">
        <v>7</v>
      </c>
      <c r="AS8" s="64">
        <v>1</v>
      </c>
      <c r="AT8" s="64">
        <v>1</v>
      </c>
      <c r="AU8" s="63">
        <v>7</v>
      </c>
      <c r="AV8" s="65">
        <v>5</v>
      </c>
      <c r="AW8" s="66">
        <v>4</v>
      </c>
      <c r="AX8" s="63">
        <v>3</v>
      </c>
      <c r="AY8" s="63">
        <v>3</v>
      </c>
      <c r="AZ8" s="63">
        <v>4</v>
      </c>
      <c r="BA8" s="64">
        <v>2</v>
      </c>
      <c r="BB8" s="64">
        <v>6</v>
      </c>
      <c r="BC8" s="64">
        <v>3</v>
      </c>
      <c r="BD8" s="64">
        <v>1</v>
      </c>
      <c r="BE8" s="63">
        <v>10</v>
      </c>
      <c r="BF8" s="65">
        <v>6</v>
      </c>
      <c r="BG8" s="66">
        <v>5</v>
      </c>
      <c r="BH8" s="63">
        <v>3</v>
      </c>
      <c r="BI8" s="63">
        <v>3</v>
      </c>
      <c r="BJ8" s="63">
        <v>4</v>
      </c>
      <c r="BK8" s="64">
        <v>3</v>
      </c>
      <c r="BL8" s="64">
        <v>8</v>
      </c>
      <c r="BM8" s="64">
        <v>3</v>
      </c>
      <c r="BN8" s="64">
        <v>1</v>
      </c>
      <c r="BO8" s="63">
        <v>8</v>
      </c>
      <c r="BP8" s="65">
        <v>3</v>
      </c>
      <c r="BQ8" s="67">
        <f>((AM8+AN8)*1.5)+AO8+(AP8*2)+((AQ8+AR8+AS8+AT8)*0.6)+SUM(AU8:AU8)</f>
        <v>32.1</v>
      </c>
      <c r="BR8" s="68">
        <f>BQ8-((AV8*12.5)/2)</f>
        <v>0.85000000000000142</v>
      </c>
      <c r="BS8" s="69">
        <f>((AW8+AX8)*1.5)+AY8+(AZ8*2)+((BA8+BB8+BC8+BD8)*0.6)+SUM(BE8:BE8)</f>
        <v>38.700000000000003</v>
      </c>
      <c r="BT8" s="68">
        <f>BS8-(((BF8*12.5)/2))</f>
        <v>1.2000000000000028</v>
      </c>
      <c r="BU8" s="69">
        <f>((BG8+BH8)*1.5)+BI8+(BJ8*2)+((BK8+BL8+BM8+BN8)*0.6)+SUM(BO8:BO8)</f>
        <v>40</v>
      </c>
      <c r="BV8" s="68">
        <f>BU8-(BP8*12.5)/2</f>
        <v>21.25</v>
      </c>
      <c r="BW8" s="70">
        <f>IF(ISNONTEXT(A8),"",((BQ8+BS8+BU8)/3))</f>
        <v>36.933333333333337</v>
      </c>
      <c r="BX8" s="71">
        <f>IF(ISNONTEXT(A8),"",(((K8+R8+Y8+AV8+BF8+BP8)/6)*12.5))</f>
        <v>47.916666666666671</v>
      </c>
      <c r="BY8" s="72">
        <f>(AL8*2.5-(BX8/2))</f>
        <v>14.891666666666666</v>
      </c>
      <c r="BZ8" s="73">
        <f>IF(ISNONTEXT(A8),"",RANK(BY8,BY:BY))</f>
        <v>4</v>
      </c>
      <c r="CA8" s="74">
        <f>IF(ISNONTEXT(A8),"",MAX(0,(BW8*2.5)-(BX8/2)))</f>
        <v>68.375</v>
      </c>
      <c r="CB8" s="75">
        <f>IF(ISNONTEXT(A8),"",RANK(CA8,CA:CA))</f>
        <v>4</v>
      </c>
      <c r="CC8" s="76">
        <f>IF(ISNONTEXT(A8),"",(CA8+BY8))</f>
        <v>83.266666666666666</v>
      </c>
      <c r="CD8" s="77">
        <f>IF(ISNONTEXT(A8),"",SUM(BZ8,CB8))</f>
        <v>8</v>
      </c>
      <c r="CE8" s="99">
        <f>IF(ISNONTEXT(A8),"",RANK(CD8,CD:CD,1))</f>
        <v>4</v>
      </c>
      <c r="CF8" s="101">
        <f>D8</f>
        <v>4</v>
      </c>
      <c r="CG8" s="104">
        <f>CF8+CE8</f>
        <v>8</v>
      </c>
      <c r="CH8" s="116">
        <f>IF(ISNONTEXT(A8),"",RANK(CG8,CG:CG,1))</f>
        <v>4</v>
      </c>
      <c r="CI8" s="82"/>
      <c r="CJ8" s="83"/>
    </row>
    <row r="14" spans="1:134" x14ac:dyDescent="0.35">
      <c r="A14" s="1">
        <v>7</v>
      </c>
    </row>
  </sheetData>
  <protectedRanges>
    <protectedRange sqref="AV4:BD4 BF4:BN4 BP4 AM4:AT4" name="Tartomány1_1_2_2_2_1_1_1"/>
    <protectedRange sqref="T3:Y3 AA3:AK3 N3:R3" name="Tartomány1_1_1_1_3_1"/>
  </protectedRanges>
  <sortState ref="A5:ED8">
    <sortCondition ref="CH5:CH8"/>
  </sortState>
  <mergeCells count="20">
    <mergeCell ref="CF1:CF3"/>
    <mergeCell ref="CG1:CH3"/>
    <mergeCell ref="BY1:BZ3"/>
    <mergeCell ref="CA1:CB3"/>
    <mergeCell ref="CC1:CE3"/>
    <mergeCell ref="A3:A4"/>
    <mergeCell ref="B3:B4"/>
    <mergeCell ref="C3:D3"/>
    <mergeCell ref="E3:K3"/>
    <mergeCell ref="L3:R3"/>
    <mergeCell ref="S3:Y3"/>
    <mergeCell ref="AD3:AV3"/>
    <mergeCell ref="AW3:BF3"/>
    <mergeCell ref="AD1:BW2"/>
    <mergeCell ref="BX1:BX3"/>
    <mergeCell ref="BG3:BP3"/>
    <mergeCell ref="BQ3:BR3"/>
    <mergeCell ref="BS3:BT3"/>
    <mergeCell ref="BU3:BV3"/>
    <mergeCell ref="BW3:BW4"/>
  </mergeCells>
  <conditionalFormatting sqref="AH5:AK5">
    <cfRule type="top10" dxfId="35" priority="9" bottom="1" rank="1"/>
    <cfRule type="top10" dxfId="34" priority="10" rank="1"/>
  </conditionalFormatting>
  <conditionalFormatting sqref="BU5 BQ5 BS5">
    <cfRule type="top10" dxfId="33" priority="11" bottom="1" rank="1"/>
    <cfRule type="top10" dxfId="32" priority="12" rank="1"/>
  </conditionalFormatting>
  <conditionalFormatting sqref="AH6:AK6">
    <cfRule type="top10" dxfId="31" priority="81" bottom="1" rank="1"/>
    <cfRule type="top10" dxfId="30" priority="82" rank="1"/>
  </conditionalFormatting>
  <conditionalFormatting sqref="BU6 BQ6 BS6">
    <cfRule type="top10" dxfId="29" priority="83" bottom="1" rank="1"/>
    <cfRule type="top10" dxfId="28" priority="84" rank="1"/>
  </conditionalFormatting>
  <conditionalFormatting sqref="AH7:AK8">
    <cfRule type="top10" dxfId="27" priority="89" bottom="1" rank="1"/>
    <cfRule type="top10" dxfId="26" priority="90" rank="1"/>
  </conditionalFormatting>
  <conditionalFormatting sqref="BU7:BU8 BQ7:BQ8 BS7:BS8">
    <cfRule type="top10" dxfId="25" priority="91" bottom="1" rank="1"/>
    <cfRule type="top10" dxfId="24" priority="92" rank="1"/>
  </conditionalFormatting>
  <dataValidations count="3">
    <dataValidation type="decimal" allowBlank="1" showInputMessage="1" showErrorMessage="1" sqref="AQ18:AQ1048576 BI18:BI1048576 AX18:AX1048576 BI1:BI2 AX1:AX2 BD1:BD2 AQ1:AQ2 AX9:AX17 BI9:BI17 AQ9:AQ17 BD9:BD17 BD18:BD1048576">
      <formula1>0</formula1>
      <formula2>20</formula2>
    </dataValidation>
    <dataValidation type="decimal" allowBlank="1" showInputMessage="1" showErrorMessage="1" sqref="BB18:BC1048576 AO18:AP1048576 BG18:BH1048576 BG1:BH2 AT1:AW2 AO1:AP2 BB1:BC2 BG9:BH17 AO9:AP17 BB9:BC17 AT9:AW17 AT18:AW1048576">
      <formula1>0</formula1>
      <formula2>5</formula2>
    </dataValidation>
    <dataValidation type="decimal" allowBlank="1" showInputMessage="1" showErrorMessage="1" sqref="BJ18:BO1048576 BE18:BF1048576 AR18:AS1048576 BG3 AW3 AW4:BE4 BG4:BO4 AM4:AU4 AD18:AN1048576 BE1:BF2 BJ1:BO2 AD1:AD3 AR1:AS2 AE1:AN2 AZ1:BA2 AD9:AN17 AR9:AS17 BE9:BF17 BJ9:BO17 AZ9:BA17 AZ18:BA1048576">
      <formula1>0</formula1>
      <formula2>10</formula2>
    </dataValidation>
  </dataValidation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7"/>
  <sheetViews>
    <sheetView workbookViewId="0">
      <pane xSplit="1" topLeftCell="BV1" activePane="topRight" state="frozen"/>
      <selection pane="topRight" activeCell="CH9" sqref="CH9"/>
    </sheetView>
  </sheetViews>
  <sheetFormatPr defaultColWidth="9.1796875" defaultRowHeight="15.5" x14ac:dyDescent="0.35"/>
  <cols>
    <col min="1" max="1" width="35.54296875" style="1" customWidth="1"/>
    <col min="2" max="2" width="25" style="9" customWidth="1"/>
    <col min="3" max="4" width="4.7265625" style="9" customWidth="1"/>
    <col min="5" max="5" width="2.54296875" style="5" customWidth="1"/>
    <col min="6" max="6" width="3.1796875" style="5" bestFit="1" customWidth="1"/>
    <col min="7" max="12" width="2.7265625" style="5" customWidth="1"/>
    <col min="13" max="13" width="3.26953125" style="6" customWidth="1"/>
    <col min="14" max="20" width="2.7265625" style="5" customWidth="1"/>
    <col min="21" max="21" width="3.1796875" style="6" customWidth="1"/>
    <col min="22" max="25" width="2.7265625" style="5" customWidth="1"/>
    <col min="26" max="26" width="2" style="7" hidden="1" customWidth="1"/>
    <col min="27" max="27" width="2" style="5" hidden="1" customWidth="1"/>
    <col min="28" max="28" width="2" style="8" hidden="1" customWidth="1"/>
    <col min="29" max="33" width="2" style="7" hidden="1" customWidth="1"/>
    <col min="34" max="35" width="5.81640625" style="84" customWidth="1"/>
    <col min="36" max="36" width="5.81640625" style="85" customWidth="1"/>
    <col min="37" max="37" width="7.26953125" style="86" hidden="1" customWidth="1"/>
    <col min="38" max="38" width="7.81640625" style="7" customWidth="1"/>
    <col min="39" max="42" width="4.26953125" style="87" customWidth="1"/>
    <col min="43" max="44" width="4.26953125" style="88" customWidth="1"/>
    <col min="45" max="47" width="4.26953125" style="87" customWidth="1"/>
    <col min="48" max="50" width="4.26953125" style="10" customWidth="1"/>
    <col min="51" max="51" width="3" style="89" customWidth="1"/>
    <col min="52" max="67" width="4.26953125" style="10" customWidth="1"/>
    <col min="68" max="68" width="3" style="10" customWidth="1"/>
    <col min="69" max="69" width="6.453125" style="90" bestFit="1" customWidth="1"/>
    <col min="70" max="70" width="6" style="91" bestFit="1" customWidth="1"/>
    <col min="71" max="71" width="6.54296875" style="90" customWidth="1"/>
    <col min="72" max="72" width="7.1796875" style="91" customWidth="1"/>
    <col min="73" max="73" width="7.453125" style="90" customWidth="1"/>
    <col min="74" max="74" width="8" style="91" customWidth="1"/>
    <col min="75" max="75" width="6.453125" style="92" bestFit="1" customWidth="1"/>
    <col min="76" max="76" width="8.7265625" style="93" customWidth="1"/>
    <col min="77" max="77" width="7.453125" style="10" customWidth="1"/>
    <col min="78" max="78" width="5.81640625" style="94" customWidth="1"/>
    <col min="79" max="79" width="8.26953125" style="95" bestFit="1" customWidth="1"/>
    <col min="80" max="80" width="6.26953125" style="96" customWidth="1"/>
    <col min="81" max="81" width="7.7265625" style="95" customWidth="1"/>
    <col min="82" max="82" width="8.54296875" style="1" customWidth="1"/>
    <col min="83" max="83" width="9.1796875" style="97"/>
    <col min="84" max="85" width="10.7265625" style="1" customWidth="1"/>
    <col min="86" max="86" width="12.54296875" style="2" customWidth="1"/>
    <col min="87" max="87" width="12.08984375" style="229" customWidth="1"/>
    <col min="88" max="16384" width="9.1796875" style="1"/>
  </cols>
  <sheetData>
    <row r="1" spans="1:134" s="3" customFormat="1" ht="15" customHeight="1" x14ac:dyDescent="0.35">
      <c r="B1" s="4"/>
      <c r="C1" s="4"/>
      <c r="D1" s="4"/>
      <c r="E1" s="5"/>
      <c r="F1" s="5"/>
      <c r="G1" s="5"/>
      <c r="H1" s="5"/>
      <c r="I1" s="5"/>
      <c r="J1" s="5"/>
      <c r="K1" s="5"/>
      <c r="L1" s="5"/>
      <c r="M1" s="6"/>
      <c r="N1" s="5"/>
      <c r="O1" s="5"/>
      <c r="P1" s="5"/>
      <c r="Q1" s="5"/>
      <c r="R1" s="5"/>
      <c r="S1" s="5"/>
      <c r="T1" s="5"/>
      <c r="U1" s="6"/>
      <c r="V1" s="5"/>
      <c r="W1" s="5"/>
      <c r="X1" s="5"/>
      <c r="Y1" s="5"/>
      <c r="Z1" s="7"/>
      <c r="AA1" s="5"/>
      <c r="AB1" s="8"/>
      <c r="AC1" s="7"/>
      <c r="AD1" s="189" t="s">
        <v>0</v>
      </c>
      <c r="AE1" s="190"/>
      <c r="AF1" s="190"/>
      <c r="AG1" s="190"/>
      <c r="AH1" s="190"/>
      <c r="AI1" s="190"/>
      <c r="AJ1" s="190"/>
      <c r="AK1" s="190"/>
      <c r="AL1" s="190"/>
      <c r="AM1" s="190"/>
      <c r="AN1" s="190"/>
      <c r="AO1" s="190"/>
      <c r="AP1" s="190"/>
      <c r="AQ1" s="190"/>
      <c r="AR1" s="190"/>
      <c r="AS1" s="190"/>
      <c r="AT1" s="190"/>
      <c r="AU1" s="190"/>
      <c r="AV1" s="190"/>
      <c r="AW1" s="190"/>
      <c r="AX1" s="190"/>
      <c r="AY1" s="190"/>
      <c r="AZ1" s="190"/>
      <c r="BA1" s="190"/>
      <c r="BB1" s="190"/>
      <c r="BC1" s="190"/>
      <c r="BD1" s="190"/>
      <c r="BE1" s="190"/>
      <c r="BF1" s="190"/>
      <c r="BG1" s="190"/>
      <c r="BH1" s="190"/>
      <c r="BI1" s="190"/>
      <c r="BJ1" s="190"/>
      <c r="BK1" s="190"/>
      <c r="BL1" s="190"/>
      <c r="BM1" s="190"/>
      <c r="BN1" s="190"/>
      <c r="BO1" s="190"/>
      <c r="BP1" s="190"/>
      <c r="BQ1" s="190"/>
      <c r="BR1" s="190"/>
      <c r="BS1" s="190"/>
      <c r="BT1" s="190"/>
      <c r="BU1" s="190"/>
      <c r="BV1" s="190"/>
      <c r="BW1" s="191"/>
      <c r="BX1" s="195" t="s">
        <v>1</v>
      </c>
      <c r="BY1" s="198" t="s">
        <v>2</v>
      </c>
      <c r="BZ1" s="199"/>
      <c r="CA1" s="198" t="s">
        <v>3</v>
      </c>
      <c r="CB1" s="199"/>
      <c r="CC1" s="158" t="s">
        <v>4</v>
      </c>
      <c r="CD1" s="159"/>
      <c r="CE1" s="211"/>
      <c r="CF1" s="204" t="s">
        <v>5</v>
      </c>
      <c r="CG1" s="207" t="s">
        <v>6</v>
      </c>
      <c r="CH1" s="208"/>
    </row>
    <row r="2" spans="1:134" ht="14.5" x14ac:dyDescent="0.35">
      <c r="AD2" s="192"/>
      <c r="AE2" s="193"/>
      <c r="AF2" s="193"/>
      <c r="AG2" s="193"/>
      <c r="AH2" s="193"/>
      <c r="AI2" s="193"/>
      <c r="AJ2" s="193"/>
      <c r="AK2" s="193"/>
      <c r="AL2" s="193"/>
      <c r="AM2" s="193"/>
      <c r="AN2" s="193"/>
      <c r="AO2" s="193"/>
      <c r="AP2" s="193"/>
      <c r="AQ2" s="193"/>
      <c r="AR2" s="193"/>
      <c r="AS2" s="193"/>
      <c r="AT2" s="193"/>
      <c r="AU2" s="193"/>
      <c r="AV2" s="193"/>
      <c r="AW2" s="193"/>
      <c r="AX2" s="193"/>
      <c r="AY2" s="193"/>
      <c r="AZ2" s="193"/>
      <c r="BA2" s="193"/>
      <c r="BB2" s="193"/>
      <c r="BC2" s="193"/>
      <c r="BD2" s="193"/>
      <c r="BE2" s="193"/>
      <c r="BF2" s="193"/>
      <c r="BG2" s="193"/>
      <c r="BH2" s="193"/>
      <c r="BI2" s="193"/>
      <c r="BJ2" s="193"/>
      <c r="BK2" s="193"/>
      <c r="BL2" s="193"/>
      <c r="BM2" s="193"/>
      <c r="BN2" s="193"/>
      <c r="BO2" s="193"/>
      <c r="BP2" s="193"/>
      <c r="BQ2" s="193"/>
      <c r="BR2" s="193"/>
      <c r="BS2" s="193"/>
      <c r="BT2" s="193"/>
      <c r="BU2" s="193"/>
      <c r="BV2" s="193"/>
      <c r="BW2" s="194"/>
      <c r="BX2" s="196"/>
      <c r="BY2" s="200"/>
      <c r="BZ2" s="201"/>
      <c r="CA2" s="200"/>
      <c r="CB2" s="201"/>
      <c r="CC2" s="161"/>
      <c r="CD2" s="162"/>
      <c r="CE2" s="212"/>
      <c r="CF2" s="205"/>
      <c r="CG2" s="209"/>
      <c r="CH2" s="210"/>
      <c r="CI2" s="228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</row>
    <row r="3" spans="1:134" ht="15" customHeight="1" x14ac:dyDescent="0.3">
      <c r="A3" s="133" t="s">
        <v>7</v>
      </c>
      <c r="B3" s="134" t="s">
        <v>38</v>
      </c>
      <c r="C3" s="135" t="s">
        <v>39</v>
      </c>
      <c r="D3" s="136"/>
      <c r="E3" s="176" t="s">
        <v>8</v>
      </c>
      <c r="F3" s="176"/>
      <c r="G3" s="176"/>
      <c r="H3" s="176"/>
      <c r="I3" s="176"/>
      <c r="J3" s="176"/>
      <c r="K3" s="176"/>
      <c r="L3" s="177" t="s">
        <v>9</v>
      </c>
      <c r="M3" s="178"/>
      <c r="N3" s="178"/>
      <c r="O3" s="178"/>
      <c r="P3" s="178"/>
      <c r="Q3" s="178"/>
      <c r="R3" s="178"/>
      <c r="S3" s="179" t="s">
        <v>10</v>
      </c>
      <c r="T3" s="180"/>
      <c r="U3" s="180"/>
      <c r="V3" s="180"/>
      <c r="W3" s="180"/>
      <c r="X3" s="180"/>
      <c r="Y3" s="180"/>
      <c r="Z3" s="114"/>
      <c r="AA3" s="114"/>
      <c r="AB3" s="114"/>
      <c r="AC3" s="114"/>
      <c r="AD3" s="181" t="s">
        <v>8</v>
      </c>
      <c r="AE3" s="182"/>
      <c r="AF3" s="182"/>
      <c r="AG3" s="182"/>
      <c r="AH3" s="182"/>
      <c r="AI3" s="182"/>
      <c r="AJ3" s="182"/>
      <c r="AK3" s="182"/>
      <c r="AL3" s="182"/>
      <c r="AM3" s="183"/>
      <c r="AN3" s="183"/>
      <c r="AO3" s="183"/>
      <c r="AP3" s="183"/>
      <c r="AQ3" s="183"/>
      <c r="AR3" s="183"/>
      <c r="AS3" s="183"/>
      <c r="AT3" s="183"/>
      <c r="AU3" s="183"/>
      <c r="AV3" s="183"/>
      <c r="AW3" s="184" t="s">
        <v>11</v>
      </c>
      <c r="AX3" s="184"/>
      <c r="AY3" s="184"/>
      <c r="AZ3" s="184"/>
      <c r="BA3" s="184"/>
      <c r="BB3" s="184"/>
      <c r="BC3" s="184"/>
      <c r="BD3" s="184"/>
      <c r="BE3" s="184"/>
      <c r="BF3" s="184"/>
      <c r="BG3" s="184" t="s">
        <v>11</v>
      </c>
      <c r="BH3" s="184"/>
      <c r="BI3" s="184"/>
      <c r="BJ3" s="184"/>
      <c r="BK3" s="184"/>
      <c r="BL3" s="184"/>
      <c r="BM3" s="184"/>
      <c r="BN3" s="184"/>
      <c r="BO3" s="184"/>
      <c r="BP3" s="184"/>
      <c r="BQ3" s="185" t="s">
        <v>8</v>
      </c>
      <c r="BR3" s="186"/>
      <c r="BS3" s="185" t="s">
        <v>12</v>
      </c>
      <c r="BT3" s="186"/>
      <c r="BU3" s="185" t="s">
        <v>11</v>
      </c>
      <c r="BV3" s="186"/>
      <c r="BW3" s="187" t="s">
        <v>13</v>
      </c>
      <c r="BX3" s="197"/>
      <c r="BY3" s="202"/>
      <c r="BZ3" s="203"/>
      <c r="CA3" s="202"/>
      <c r="CB3" s="203"/>
      <c r="CC3" s="164"/>
      <c r="CD3" s="165"/>
      <c r="CE3" s="213"/>
      <c r="CF3" s="206"/>
      <c r="CG3" s="209"/>
      <c r="CH3" s="210"/>
      <c r="CI3" s="228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</row>
    <row r="4" spans="1:134" ht="95" x14ac:dyDescent="0.3">
      <c r="A4" s="133"/>
      <c r="B4" s="134"/>
      <c r="C4" s="11" t="s">
        <v>14</v>
      </c>
      <c r="D4" s="12" t="s">
        <v>15</v>
      </c>
      <c r="E4" s="13">
        <v>1</v>
      </c>
      <c r="F4" s="14">
        <v>2</v>
      </c>
      <c r="G4" s="14">
        <v>3</v>
      </c>
      <c r="H4" s="14">
        <v>4</v>
      </c>
      <c r="I4" s="15">
        <v>5</v>
      </c>
      <c r="J4" s="15">
        <v>6</v>
      </c>
      <c r="K4" s="16" t="s">
        <v>16</v>
      </c>
      <c r="L4" s="14">
        <v>1</v>
      </c>
      <c r="M4" s="14">
        <v>2</v>
      </c>
      <c r="N4" s="14">
        <v>3</v>
      </c>
      <c r="O4" s="14">
        <v>4</v>
      </c>
      <c r="P4" s="15">
        <v>5</v>
      </c>
      <c r="Q4" s="15">
        <v>6</v>
      </c>
      <c r="R4" s="16" t="s">
        <v>16</v>
      </c>
      <c r="S4" s="14">
        <v>1</v>
      </c>
      <c r="T4" s="14">
        <v>2</v>
      </c>
      <c r="U4" s="14">
        <v>3</v>
      </c>
      <c r="V4" s="14">
        <v>4</v>
      </c>
      <c r="W4" s="15">
        <v>5</v>
      </c>
      <c r="X4" s="15">
        <v>6</v>
      </c>
      <c r="Y4" s="17" t="s">
        <v>16</v>
      </c>
      <c r="Z4" s="18">
        <v>1</v>
      </c>
      <c r="AA4" s="19">
        <v>2</v>
      </c>
      <c r="AB4" s="19">
        <v>3</v>
      </c>
      <c r="AC4" s="19">
        <v>4</v>
      </c>
      <c r="AD4" s="20">
        <v>5</v>
      </c>
      <c r="AE4" s="20">
        <v>6</v>
      </c>
      <c r="AF4" s="21" t="s">
        <v>17</v>
      </c>
      <c r="AG4" s="21" t="s">
        <v>18</v>
      </c>
      <c r="AH4" s="22" t="s">
        <v>8</v>
      </c>
      <c r="AI4" s="22" t="s">
        <v>12</v>
      </c>
      <c r="AJ4" s="23" t="s">
        <v>11</v>
      </c>
      <c r="AK4" s="22" t="s">
        <v>19</v>
      </c>
      <c r="AL4" s="24" t="s">
        <v>20</v>
      </c>
      <c r="AM4" s="25" t="s">
        <v>21</v>
      </c>
      <c r="AN4" s="26" t="s">
        <v>22</v>
      </c>
      <c r="AO4" s="26" t="s">
        <v>23</v>
      </c>
      <c r="AP4" s="26" t="s">
        <v>24</v>
      </c>
      <c r="AQ4" s="27" t="s">
        <v>25</v>
      </c>
      <c r="AR4" s="27" t="s">
        <v>26</v>
      </c>
      <c r="AS4" s="27" t="s">
        <v>27</v>
      </c>
      <c r="AT4" s="27" t="s">
        <v>28</v>
      </c>
      <c r="AU4" s="28" t="s">
        <v>29</v>
      </c>
      <c r="AV4" s="29" t="s">
        <v>30</v>
      </c>
      <c r="AW4" s="30" t="s">
        <v>21</v>
      </c>
      <c r="AX4" s="26" t="s">
        <v>22</v>
      </c>
      <c r="AY4" s="31" t="s">
        <v>23</v>
      </c>
      <c r="AZ4" s="26" t="s">
        <v>24</v>
      </c>
      <c r="BA4" s="27" t="s">
        <v>25</v>
      </c>
      <c r="BB4" s="27" t="s">
        <v>26</v>
      </c>
      <c r="BC4" s="27" t="s">
        <v>27</v>
      </c>
      <c r="BD4" s="27" t="s">
        <v>28</v>
      </c>
      <c r="BE4" s="28" t="s">
        <v>29</v>
      </c>
      <c r="BF4" s="29" t="s">
        <v>30</v>
      </c>
      <c r="BG4" s="30" t="s">
        <v>21</v>
      </c>
      <c r="BH4" s="26" t="s">
        <v>22</v>
      </c>
      <c r="BI4" s="26" t="s">
        <v>23</v>
      </c>
      <c r="BJ4" s="26" t="s">
        <v>24</v>
      </c>
      <c r="BK4" s="27" t="s">
        <v>25</v>
      </c>
      <c r="BL4" s="27" t="s">
        <v>26</v>
      </c>
      <c r="BM4" s="27" t="s">
        <v>27</v>
      </c>
      <c r="BN4" s="27" t="s">
        <v>28</v>
      </c>
      <c r="BO4" s="28" t="s">
        <v>29</v>
      </c>
      <c r="BP4" s="29" t="s">
        <v>30</v>
      </c>
      <c r="BQ4" s="32" t="s">
        <v>31</v>
      </c>
      <c r="BR4" s="33" t="s">
        <v>32</v>
      </c>
      <c r="BS4" s="34" t="s">
        <v>31</v>
      </c>
      <c r="BT4" s="33" t="s">
        <v>32</v>
      </c>
      <c r="BU4" s="34" t="s">
        <v>31</v>
      </c>
      <c r="BV4" s="33" t="s">
        <v>32</v>
      </c>
      <c r="BW4" s="188"/>
      <c r="BX4" s="35" t="s">
        <v>33</v>
      </c>
      <c r="BY4" s="36" t="s">
        <v>14</v>
      </c>
      <c r="BZ4" s="37" t="s">
        <v>15</v>
      </c>
      <c r="CA4" s="38" t="s">
        <v>14</v>
      </c>
      <c r="CB4" s="39" t="s">
        <v>15</v>
      </c>
      <c r="CC4" s="40" t="s">
        <v>14</v>
      </c>
      <c r="CD4" s="41" t="s">
        <v>34</v>
      </c>
      <c r="CE4" s="98" t="s">
        <v>35</v>
      </c>
      <c r="CF4" s="100" t="s">
        <v>46</v>
      </c>
      <c r="CG4" s="102" t="s">
        <v>36</v>
      </c>
      <c r="CH4" s="103" t="s">
        <v>37</v>
      </c>
    </row>
    <row r="5" spans="1:134" x14ac:dyDescent="0.35">
      <c r="A5" s="46" t="s">
        <v>59</v>
      </c>
      <c r="B5" s="47"/>
      <c r="C5" s="48">
        <v>71</v>
      </c>
      <c r="D5" s="49">
        <f>IF(ISNUMBER(C5),RANK(C5,C:C),"")</f>
        <v>2</v>
      </c>
      <c r="E5" s="51">
        <v>6</v>
      </c>
      <c r="F5" s="52">
        <v>22</v>
      </c>
      <c r="G5" s="52">
        <v>3</v>
      </c>
      <c r="H5" s="52">
        <v>0</v>
      </c>
      <c r="I5" s="52">
        <v>0</v>
      </c>
      <c r="J5" s="52">
        <v>0</v>
      </c>
      <c r="K5" s="53">
        <v>3</v>
      </c>
      <c r="L5" s="52">
        <v>4</v>
      </c>
      <c r="M5" s="52">
        <v>21</v>
      </c>
      <c r="N5" s="52">
        <v>4</v>
      </c>
      <c r="O5" s="52">
        <v>0</v>
      </c>
      <c r="P5" s="52">
        <v>0</v>
      </c>
      <c r="Q5" s="52">
        <v>0</v>
      </c>
      <c r="R5" s="53">
        <v>3</v>
      </c>
      <c r="S5" s="52">
        <v>3</v>
      </c>
      <c r="T5" s="52">
        <v>22</v>
      </c>
      <c r="U5" s="52">
        <v>5</v>
      </c>
      <c r="V5" s="52">
        <v>0</v>
      </c>
      <c r="W5" s="52">
        <v>0</v>
      </c>
      <c r="X5" s="52">
        <v>0</v>
      </c>
      <c r="Y5" s="54">
        <v>3</v>
      </c>
      <c r="Z5" s="55"/>
      <c r="AA5" s="52"/>
      <c r="AB5" s="56"/>
      <c r="AC5" s="56"/>
      <c r="AD5" s="57"/>
      <c r="AE5" s="57"/>
      <c r="AF5" s="57"/>
      <c r="AG5" s="57"/>
      <c r="AH5" s="58">
        <f>IF(ISNUMBER(F5),(MIN(100,(IF(E5&gt;11,10,E5*0.89)+IF(F5&gt;7,10,F5*1.33)+(IF(G5&gt;9,20,G5*2))+(IF(H5&gt;9,30,H5*3))+(I5*4.5)+(J5*6)))),"")</f>
        <v>21.34</v>
      </c>
      <c r="AI5" s="58">
        <f>IF(ISNUMBER(G5),(MIN(100,(IF(L5&gt;11,10,L5*0.89)+IF(M5&gt;7,10,M5*1.33)+(IF(N5&gt;9,20,N5*2))+(IF(O5&gt;9,30,O5*3))+(P5*4.5)+(Q5*6)))),"")</f>
        <v>21.560000000000002</v>
      </c>
      <c r="AJ5" s="59">
        <f>IF(ISNUMBER(H5),(MIN(100,(IF(S5&gt;11,10,S5*0.89)+IF(T5&gt;7,10,T5*1.33)+(IF(U5&gt;9,20,U5*2))+(IF(V5&gt;9,30,V5*3))+(W5*4.5)+(X5*6)))),"")</f>
        <v>22.67</v>
      </c>
      <c r="AK5" s="60">
        <f>IF(ISNUMBER(I5),(MIN(100,(IF(Z5&gt;11,10,Z5*0.89)+IF(AA5&gt;7,10,AA5*1.33)+(IF(AB5&gt;9,20,AB5*2))+(IF(AC5&gt;9,30,AC5*3))+(AD5*4.5)+(AE5*6)))),"")</f>
        <v>0</v>
      </c>
      <c r="AL5" s="61">
        <f>IF(ISNUMBER(F5),MIN(100,AVERAGE(AH5:AJ5)),"")</f>
        <v>21.856666666666669</v>
      </c>
      <c r="AM5" s="62">
        <v>8</v>
      </c>
      <c r="AN5" s="63">
        <v>6</v>
      </c>
      <c r="AO5" s="63">
        <v>6</v>
      </c>
      <c r="AP5" s="63">
        <v>6</v>
      </c>
      <c r="AQ5" s="64">
        <v>4</v>
      </c>
      <c r="AR5" s="64">
        <v>10</v>
      </c>
      <c r="AS5" s="64">
        <v>10</v>
      </c>
      <c r="AT5" s="64">
        <v>5</v>
      </c>
      <c r="AU5" s="63">
        <v>15</v>
      </c>
      <c r="AV5" s="65">
        <v>4</v>
      </c>
      <c r="AW5" s="66">
        <v>9</v>
      </c>
      <c r="AX5" s="63">
        <v>6</v>
      </c>
      <c r="AY5" s="63">
        <v>9</v>
      </c>
      <c r="AZ5" s="63">
        <v>3</v>
      </c>
      <c r="BA5" s="64">
        <v>4</v>
      </c>
      <c r="BB5" s="64">
        <v>10</v>
      </c>
      <c r="BC5" s="64">
        <v>6</v>
      </c>
      <c r="BD5" s="64">
        <v>4</v>
      </c>
      <c r="BE5" s="63">
        <v>21</v>
      </c>
      <c r="BF5" s="65">
        <v>3</v>
      </c>
      <c r="BG5" s="66">
        <v>8</v>
      </c>
      <c r="BH5" s="63">
        <v>9</v>
      </c>
      <c r="BI5" s="63">
        <v>8</v>
      </c>
      <c r="BJ5" s="63">
        <v>8</v>
      </c>
      <c r="BK5" s="64">
        <v>4</v>
      </c>
      <c r="BL5" s="64">
        <v>10</v>
      </c>
      <c r="BM5" s="64">
        <v>8</v>
      </c>
      <c r="BN5" s="64">
        <v>6</v>
      </c>
      <c r="BO5" s="63">
        <v>28</v>
      </c>
      <c r="BP5" s="65">
        <v>3</v>
      </c>
      <c r="BQ5" s="67">
        <f>((AM5+AN5)*1.5)+AO5+(AP5*2)+((AQ5+AR5+AS5+AT5)*0.6)+SUM(AU5:AU5)</f>
        <v>71.400000000000006</v>
      </c>
      <c r="BR5" s="68">
        <f>BQ5-((AV5*12.5)/2)</f>
        <v>46.400000000000006</v>
      </c>
      <c r="BS5" s="69">
        <f>((AW5+AX5)*1.5)+AY5+(AZ5*2)+((BA5+BB5+BC5+BD5)*0.6)+SUM(BE5:BE5)</f>
        <v>72.900000000000006</v>
      </c>
      <c r="BT5" s="68">
        <f>BS5-(((BF5*12.5)/2))</f>
        <v>54.150000000000006</v>
      </c>
      <c r="BU5" s="69">
        <f>((BG5+BH5)*1.5)+BI5+(BJ5*2)+((BK5+BL5+BM5+BN5)*0.6)+SUM(BO5:BO5)</f>
        <v>94.3</v>
      </c>
      <c r="BV5" s="68">
        <f>BU5-(BP5*12.5)/2</f>
        <v>75.55</v>
      </c>
      <c r="BW5" s="70">
        <f>IF(ISNONTEXT(A5),"",((BQ5+BS5+BU5)/3))</f>
        <v>79.533333333333346</v>
      </c>
      <c r="BX5" s="71">
        <f>IF(ISNONTEXT(A5),"",(((K5+R5+Y5+AV5+BF5+BP5)/6)*12.5))</f>
        <v>39.583333333333329</v>
      </c>
      <c r="BY5" s="72">
        <f>(AL5*2.5-(BX5/2))</f>
        <v>34.850000000000009</v>
      </c>
      <c r="BZ5" s="73">
        <f>IF(ISNONTEXT(A5),"",RANK(BY5,BY:BY))</f>
        <v>2</v>
      </c>
      <c r="CA5" s="74">
        <f>IF(ISNONTEXT(A5),"",MAX(0,(BW5*2.5)-(BX5/2)))</f>
        <v>179.04166666666671</v>
      </c>
      <c r="CB5" s="75">
        <f>IF(ISNONTEXT(A5),"",RANK(CA5,CA:CA))</f>
        <v>1</v>
      </c>
      <c r="CC5" s="76">
        <f>IF(ISNONTEXT(A5),"",(CA5+BY5))</f>
        <v>213.89166666666671</v>
      </c>
      <c r="CD5" s="77">
        <f>IF(ISNONTEXT(A5),"",SUM(BZ5,CB5))</f>
        <v>3</v>
      </c>
      <c r="CE5" s="99">
        <f>IF(ISNONTEXT(A5),"",RANK(CD5,CD:CD,1))</f>
        <v>1</v>
      </c>
      <c r="CF5" s="101">
        <f>D5</f>
        <v>2</v>
      </c>
      <c r="CG5" s="104">
        <f>CF5+CE5</f>
        <v>3</v>
      </c>
      <c r="CH5" s="105">
        <f>IF(ISNONTEXT(A5),"",RANK(CG5,CG:CG,1))</f>
        <v>1</v>
      </c>
      <c r="CI5" s="230">
        <f>(C5*5)+CC5</f>
        <v>568.89166666666665</v>
      </c>
      <c r="CJ5" s="83"/>
    </row>
    <row r="6" spans="1:134" x14ac:dyDescent="0.35">
      <c r="A6" s="46" t="s">
        <v>76</v>
      </c>
      <c r="B6" s="47"/>
      <c r="C6" s="48">
        <v>66</v>
      </c>
      <c r="D6" s="49">
        <f>IF(ISNUMBER(C6),RANK(C6,C:C),"")</f>
        <v>3</v>
      </c>
      <c r="E6" s="51">
        <v>4</v>
      </c>
      <c r="F6" s="52">
        <v>16</v>
      </c>
      <c r="G6" s="52">
        <v>3</v>
      </c>
      <c r="H6" s="52">
        <v>1</v>
      </c>
      <c r="I6" s="52">
        <v>0</v>
      </c>
      <c r="J6" s="52">
        <v>0</v>
      </c>
      <c r="K6" s="53">
        <v>2</v>
      </c>
      <c r="L6" s="52">
        <v>3</v>
      </c>
      <c r="M6" s="52">
        <v>16</v>
      </c>
      <c r="N6" s="52">
        <v>4</v>
      </c>
      <c r="O6" s="52">
        <v>1</v>
      </c>
      <c r="P6" s="52">
        <v>0</v>
      </c>
      <c r="Q6" s="52">
        <v>0</v>
      </c>
      <c r="R6" s="53">
        <v>2</v>
      </c>
      <c r="S6" s="52">
        <v>6</v>
      </c>
      <c r="T6" s="52">
        <v>17</v>
      </c>
      <c r="U6" s="52">
        <v>3</v>
      </c>
      <c r="V6" s="52">
        <v>1</v>
      </c>
      <c r="W6" s="52">
        <v>0</v>
      </c>
      <c r="X6" s="52">
        <v>0</v>
      </c>
      <c r="Y6" s="54">
        <v>2</v>
      </c>
      <c r="Z6" s="55"/>
      <c r="AA6" s="52"/>
      <c r="AB6" s="56"/>
      <c r="AC6" s="56"/>
      <c r="AD6" s="57"/>
      <c r="AE6" s="57"/>
      <c r="AF6" s="57"/>
      <c r="AG6" s="57"/>
      <c r="AH6" s="58">
        <f>IF(ISNUMBER(F6),(MIN(100,(IF(E6&gt;11,10,E6*0.89)+IF(F6&gt;7,10,F6*1.33)+(IF(G6&gt;9,20,G6*2))+(IF(H6&gt;9,30,H6*3))+(I6*4.5)+(J6*6)))),"")</f>
        <v>22.560000000000002</v>
      </c>
      <c r="AI6" s="58">
        <f>IF(ISNUMBER(G6),(MIN(100,(IF(L6&gt;11,10,L6*0.89)+IF(M6&gt;7,10,M6*1.33)+(IF(N6&gt;9,20,N6*2))+(IF(O6&gt;9,30,O6*3))+(P6*4.5)+(Q6*6)))),"")</f>
        <v>23.67</v>
      </c>
      <c r="AJ6" s="59">
        <f>IF(ISNUMBER(H6),(MIN(100,(IF(S6&gt;11,10,S6*0.89)+IF(T6&gt;7,10,T6*1.33)+(IF(U6&gt;9,20,U6*2))+(IF(V6&gt;9,30,V6*3))+(W6*4.5)+(X6*6)))),"")</f>
        <v>24.34</v>
      </c>
      <c r="AK6" s="60">
        <f>IF(ISNUMBER(I6),(MIN(100,(IF(Z6&gt;11,10,Z6*0.89)+IF(AA6&gt;7,10,AA6*1.33)+(IF(AB6&gt;9,20,AB6*2))+(IF(AC6&gt;9,30,AC6*3))+(AD6*4.5)+(AE6*6)))),"")</f>
        <v>0</v>
      </c>
      <c r="AL6" s="61">
        <f>IF(ISNUMBER(F6),MIN(100,AVERAGE(AH6:AJ6)),"")</f>
        <v>23.523333333333337</v>
      </c>
      <c r="AM6" s="62">
        <v>5</v>
      </c>
      <c r="AN6" s="63">
        <v>5</v>
      </c>
      <c r="AO6" s="63">
        <v>4</v>
      </c>
      <c r="AP6" s="63">
        <v>5</v>
      </c>
      <c r="AQ6" s="64">
        <v>2</v>
      </c>
      <c r="AR6" s="64">
        <v>8</v>
      </c>
      <c r="AS6" s="64">
        <v>10</v>
      </c>
      <c r="AT6" s="64">
        <v>2</v>
      </c>
      <c r="AU6" s="63">
        <v>9</v>
      </c>
      <c r="AV6" s="65">
        <v>2</v>
      </c>
      <c r="AW6" s="66">
        <v>8</v>
      </c>
      <c r="AX6" s="63">
        <v>9</v>
      </c>
      <c r="AY6" s="63">
        <v>6</v>
      </c>
      <c r="AZ6" s="63">
        <v>8</v>
      </c>
      <c r="BA6" s="64">
        <v>2</v>
      </c>
      <c r="BB6" s="64">
        <v>6</v>
      </c>
      <c r="BC6" s="64">
        <v>10</v>
      </c>
      <c r="BD6" s="64">
        <v>2</v>
      </c>
      <c r="BE6" s="63">
        <v>25</v>
      </c>
      <c r="BF6" s="65">
        <v>4</v>
      </c>
      <c r="BG6" s="66">
        <v>9</v>
      </c>
      <c r="BH6" s="63">
        <v>5</v>
      </c>
      <c r="BI6" s="63">
        <v>8</v>
      </c>
      <c r="BJ6" s="63">
        <v>7</v>
      </c>
      <c r="BK6" s="64">
        <v>2</v>
      </c>
      <c r="BL6" s="64">
        <v>10</v>
      </c>
      <c r="BM6" s="64">
        <v>10</v>
      </c>
      <c r="BN6" s="64">
        <v>2</v>
      </c>
      <c r="BO6" s="63">
        <v>20</v>
      </c>
      <c r="BP6" s="65">
        <v>4</v>
      </c>
      <c r="BQ6" s="67">
        <f>((AM6+AN6)*1.5)+AO6+(AP6*2)+((AQ6+AR6+AS6+AT6)*0.6)+SUM(AU6:AU6)</f>
        <v>51.2</v>
      </c>
      <c r="BR6" s="68">
        <f>BQ6-((AV6*12.5)/2)</f>
        <v>38.700000000000003</v>
      </c>
      <c r="BS6" s="69">
        <f>((AW6+AX6)*1.5)+AY6+(AZ6*2)+((BA6+BB6+BC6+BD6)*0.6)+SUM(BE6:BE6)</f>
        <v>84.5</v>
      </c>
      <c r="BT6" s="68">
        <f>BS6-(((BF6*12.5)/2))</f>
        <v>59.5</v>
      </c>
      <c r="BU6" s="69">
        <f>((BG6+BH6)*1.5)+BI6+(BJ6*2)+((BK6+BL6+BM6+BN6)*0.6)+SUM(BO6:BO6)</f>
        <v>77.400000000000006</v>
      </c>
      <c r="BV6" s="68">
        <f>BU6-(BP6*12.5)/2</f>
        <v>52.400000000000006</v>
      </c>
      <c r="BW6" s="70">
        <f>IF(ISNONTEXT(A6),"",((BQ6+BS6+BU6)/3))</f>
        <v>71.033333333333331</v>
      </c>
      <c r="BX6" s="71">
        <f>IF(ISNONTEXT(A6),"",(((K6+R6+Y6+AV6+BF6+BP6)/6)*12.5))</f>
        <v>33.333333333333329</v>
      </c>
      <c r="BY6" s="72">
        <f>(AL6*2.5-(BX6/2))</f>
        <v>42.14166666666668</v>
      </c>
      <c r="BZ6" s="73">
        <f>IF(ISNONTEXT(A6),"",RANK(BY6,BY:BY))</f>
        <v>1</v>
      </c>
      <c r="CA6" s="74">
        <f>IF(ISNONTEXT(A6),"",MAX(0,(BW6*2.5)-(BX6/2)))</f>
        <v>160.91666666666666</v>
      </c>
      <c r="CB6" s="75">
        <f>IF(ISNONTEXT(A6),"",RANK(CA6,CA:CA))</f>
        <v>2</v>
      </c>
      <c r="CC6" s="76">
        <f>IF(ISNONTEXT(A6),"",(CA6+BY6))</f>
        <v>203.05833333333334</v>
      </c>
      <c r="CD6" s="77">
        <f>IF(ISNONTEXT(A6),"",SUM(BZ6,CB6))</f>
        <v>3</v>
      </c>
      <c r="CE6" s="99">
        <f>IF(ISNONTEXT(A6),"",RANK(CD6,CD:CD,1))</f>
        <v>1</v>
      </c>
      <c r="CF6" s="101">
        <f>D6</f>
        <v>3</v>
      </c>
      <c r="CG6" s="104">
        <f>CF6+CE6</f>
        <v>4</v>
      </c>
      <c r="CH6" s="105">
        <f>IF(ISNONTEXT(A6),"",RANK(CG6,CG:CG,1))</f>
        <v>2</v>
      </c>
      <c r="CI6" s="230">
        <f t="shared" ref="CI6:CI7" si="0">(C6*5)+CC6</f>
        <v>533.05833333333339</v>
      </c>
      <c r="CJ6" s="83"/>
    </row>
    <row r="7" spans="1:134" x14ac:dyDescent="0.35">
      <c r="A7" s="46" t="s">
        <v>60</v>
      </c>
      <c r="B7" s="47"/>
      <c r="C7" s="48">
        <v>75</v>
      </c>
      <c r="D7" s="49">
        <f>IF(ISNUMBER(C7),RANK(C7,C:C),"")</f>
        <v>1</v>
      </c>
      <c r="E7" s="51">
        <v>5</v>
      </c>
      <c r="F7" s="52">
        <v>14</v>
      </c>
      <c r="G7" s="52">
        <v>2</v>
      </c>
      <c r="H7" s="52">
        <v>0</v>
      </c>
      <c r="I7" s="52">
        <v>0</v>
      </c>
      <c r="J7" s="52">
        <v>0</v>
      </c>
      <c r="K7" s="53">
        <v>5</v>
      </c>
      <c r="L7" s="52">
        <v>6</v>
      </c>
      <c r="M7" s="52">
        <v>15</v>
      </c>
      <c r="N7" s="52">
        <v>2</v>
      </c>
      <c r="O7" s="52">
        <v>0</v>
      </c>
      <c r="P7" s="52">
        <v>0</v>
      </c>
      <c r="Q7" s="52">
        <v>0</v>
      </c>
      <c r="R7" s="53">
        <v>5</v>
      </c>
      <c r="S7" s="52">
        <v>7</v>
      </c>
      <c r="T7" s="52">
        <v>13</v>
      </c>
      <c r="U7" s="52">
        <v>2</v>
      </c>
      <c r="V7" s="52">
        <v>0</v>
      </c>
      <c r="W7" s="52">
        <v>0</v>
      </c>
      <c r="X7" s="52">
        <v>0</v>
      </c>
      <c r="Y7" s="54">
        <v>5</v>
      </c>
      <c r="Z7" s="55"/>
      <c r="AA7" s="52"/>
      <c r="AB7" s="56"/>
      <c r="AC7" s="56"/>
      <c r="AD7" s="57"/>
      <c r="AE7" s="57"/>
      <c r="AF7" s="57"/>
      <c r="AG7" s="57"/>
      <c r="AH7" s="58">
        <f>IF(ISNUMBER(F7),(MIN(100,(IF(E7&gt;11,10,E7*0.89)+IF(F7&gt;7,10,F7*1.33)+(IF(G7&gt;9,20,G7*2))+(IF(H7&gt;9,30,H7*3))+(I7*4.5)+(J7*6)))),"")</f>
        <v>18.45</v>
      </c>
      <c r="AI7" s="58">
        <f>IF(ISNUMBER(G7),(MIN(100,(IF(L7&gt;11,10,L7*0.89)+IF(M7&gt;7,10,M7*1.33)+(IF(N7&gt;9,20,N7*2))+(IF(O7&gt;9,30,O7*3))+(P7*4.5)+(Q7*6)))),"")</f>
        <v>19.34</v>
      </c>
      <c r="AJ7" s="59">
        <f>IF(ISNUMBER(H7),(MIN(100,(IF(S7&gt;11,10,S7*0.89)+IF(T7&gt;7,10,T7*1.33)+(IF(U7&gt;9,20,U7*2))+(IF(V7&gt;9,30,V7*3))+(W7*4.5)+(X7*6)))),"")</f>
        <v>20.23</v>
      </c>
      <c r="AK7" s="60">
        <f>IF(ISNUMBER(I7),(MIN(100,(IF(Z7&gt;11,10,Z7*0.89)+IF(AA7&gt;7,10,AA7*1.33)+(IF(AB7&gt;9,20,AB7*2))+(IF(AC7&gt;9,30,AC7*3))+(AD7*4.5)+(AE7*6)))),"")</f>
        <v>0</v>
      </c>
      <c r="AL7" s="61">
        <f>IF(ISNUMBER(F7),MIN(100,AVERAGE(AH7:AJ7)),"")</f>
        <v>19.34</v>
      </c>
      <c r="AM7" s="62">
        <v>7</v>
      </c>
      <c r="AN7" s="63">
        <v>4</v>
      </c>
      <c r="AO7" s="63">
        <v>7</v>
      </c>
      <c r="AP7" s="63">
        <v>6</v>
      </c>
      <c r="AQ7" s="64">
        <v>1</v>
      </c>
      <c r="AR7" s="64">
        <v>7</v>
      </c>
      <c r="AS7" s="64">
        <v>8</v>
      </c>
      <c r="AT7" s="64">
        <v>3</v>
      </c>
      <c r="AU7" s="63">
        <v>18</v>
      </c>
      <c r="AV7" s="65">
        <v>6</v>
      </c>
      <c r="AW7" s="66">
        <v>4</v>
      </c>
      <c r="AX7" s="63">
        <v>3</v>
      </c>
      <c r="AY7" s="63">
        <v>5</v>
      </c>
      <c r="AZ7" s="63">
        <v>4</v>
      </c>
      <c r="BA7" s="64">
        <v>2</v>
      </c>
      <c r="BB7" s="64">
        <v>7</v>
      </c>
      <c r="BC7" s="64">
        <v>10</v>
      </c>
      <c r="BD7" s="64">
        <v>2</v>
      </c>
      <c r="BE7" s="63">
        <v>9</v>
      </c>
      <c r="BF7" s="65">
        <v>6</v>
      </c>
      <c r="BG7" s="66">
        <v>8</v>
      </c>
      <c r="BH7" s="63">
        <v>7</v>
      </c>
      <c r="BI7" s="63">
        <v>7</v>
      </c>
      <c r="BJ7" s="63">
        <v>6</v>
      </c>
      <c r="BK7" s="64">
        <v>1</v>
      </c>
      <c r="BL7" s="64">
        <v>8</v>
      </c>
      <c r="BM7" s="64">
        <v>8</v>
      </c>
      <c r="BN7" s="64">
        <v>4</v>
      </c>
      <c r="BO7" s="63">
        <v>20</v>
      </c>
      <c r="BP7" s="65">
        <v>6</v>
      </c>
      <c r="BQ7" s="67">
        <f>((AM7+AN7)*1.5)+AO7+(AP7*2)+((AQ7+AR7+AS7+AT7)*0.6)+SUM(AU7:AU7)</f>
        <v>64.900000000000006</v>
      </c>
      <c r="BR7" s="68">
        <f>BQ7-((AV7*12.5)/2)</f>
        <v>27.400000000000006</v>
      </c>
      <c r="BS7" s="69">
        <f>((AW7+AX7)*1.5)+AY7+(AZ7*2)+((BA7+BB7+BC7+BD7)*0.6)+SUM(BE7:BE7)</f>
        <v>45.1</v>
      </c>
      <c r="BT7" s="68">
        <f>BS7-(((BF7*12.5)/2))</f>
        <v>7.6000000000000014</v>
      </c>
      <c r="BU7" s="69">
        <f>((BG7+BH7)*1.5)+BI7+(BJ7*2)+((BK7+BL7+BM7+BN7)*0.6)+SUM(BO7:BO7)</f>
        <v>74.099999999999994</v>
      </c>
      <c r="BV7" s="68">
        <f>BU7-(BP7*12.5)/2</f>
        <v>36.599999999999994</v>
      </c>
      <c r="BW7" s="70">
        <f>IF(ISNONTEXT(A7),"",((BQ7+BS7+BU7)/3))</f>
        <v>61.366666666666667</v>
      </c>
      <c r="BX7" s="71">
        <f>IF(ISNONTEXT(A7),"",(((K7+R7+Y7+AV7+BF7+BP7)/6)*12.5))</f>
        <v>68.75</v>
      </c>
      <c r="BY7" s="72">
        <f>(AL7*2.5-(BX7/2))</f>
        <v>13.975000000000001</v>
      </c>
      <c r="BZ7" s="73">
        <f>IF(ISNONTEXT(A7),"",RANK(BY7,BY:BY))</f>
        <v>3</v>
      </c>
      <c r="CA7" s="74">
        <f>IF(ISNONTEXT(A7),"",MAX(0,(BW7*2.5)-(BX7/2)))</f>
        <v>119.04166666666666</v>
      </c>
      <c r="CB7" s="75">
        <f>IF(ISNONTEXT(A7),"",RANK(CA7,CA:CA))</f>
        <v>3</v>
      </c>
      <c r="CC7" s="76">
        <f>IF(ISNONTEXT(A7),"",(CA7+BY7))</f>
        <v>133.01666666666665</v>
      </c>
      <c r="CD7" s="77">
        <f>IF(ISNONTEXT(A7),"",SUM(BZ7,CB7))</f>
        <v>6</v>
      </c>
      <c r="CE7" s="99">
        <f>IF(ISNONTEXT(A7),"",RANK(CD7,CD:CD,1))</f>
        <v>3</v>
      </c>
      <c r="CF7" s="101">
        <f>D7</f>
        <v>1</v>
      </c>
      <c r="CG7" s="104">
        <f>CF7+CE7</f>
        <v>4</v>
      </c>
      <c r="CH7" s="105">
        <v>3</v>
      </c>
      <c r="CI7" s="230">
        <f t="shared" si="0"/>
        <v>508.01666666666665</v>
      </c>
      <c r="CJ7" s="83"/>
    </row>
  </sheetData>
  <protectedRanges>
    <protectedRange sqref="AV4:BD4 BF4:BN4 BP4 AM4:AT4" name="Tartomány1_1_2_2_2_1_1"/>
    <protectedRange sqref="T3:Y3 AA3:AK3 N3:R3" name="Tartomány1_1_1_1_3"/>
  </protectedRanges>
  <sortState ref="A5:ED7">
    <sortCondition ref="CH5:CH7"/>
  </sortState>
  <mergeCells count="20">
    <mergeCell ref="A3:A4"/>
    <mergeCell ref="B3:B4"/>
    <mergeCell ref="C3:D3"/>
    <mergeCell ref="CA1:CB3"/>
    <mergeCell ref="BS3:BT3"/>
    <mergeCell ref="BU3:BV3"/>
    <mergeCell ref="CF1:CF3"/>
    <mergeCell ref="CG1:CH3"/>
    <mergeCell ref="E3:K3"/>
    <mergeCell ref="L3:R3"/>
    <mergeCell ref="S3:Y3"/>
    <mergeCell ref="AD3:AV3"/>
    <mergeCell ref="AW3:BF3"/>
    <mergeCell ref="BG3:BP3"/>
    <mergeCell ref="BQ3:BR3"/>
    <mergeCell ref="BW3:BW4"/>
    <mergeCell ref="AD1:BW2"/>
    <mergeCell ref="BX1:BX3"/>
    <mergeCell ref="BY1:BZ3"/>
    <mergeCell ref="CC1:CE3"/>
  </mergeCells>
  <conditionalFormatting sqref="BQ5 BS5">
    <cfRule type="top10" dxfId="23" priority="17" bottom="1" rank="1"/>
    <cfRule type="top10" dxfId="22" priority="18" rank="1"/>
  </conditionalFormatting>
  <conditionalFormatting sqref="AH5:AK5">
    <cfRule type="top10" dxfId="21" priority="71" bottom="1" rank="1"/>
    <cfRule type="top10" dxfId="20" priority="72" rank="1"/>
  </conditionalFormatting>
  <conditionalFormatting sqref="BU5">
    <cfRule type="top10" dxfId="19" priority="73" bottom="1" rank="1"/>
    <cfRule type="top10" dxfId="18" priority="74" rank="1"/>
  </conditionalFormatting>
  <conditionalFormatting sqref="BQ6:BQ7 BS6:BS7">
    <cfRule type="top10" dxfId="17" priority="1" bottom="1" rank="1"/>
    <cfRule type="top10" dxfId="16" priority="2" rank="1"/>
  </conditionalFormatting>
  <conditionalFormatting sqref="AH6:AK7">
    <cfRule type="top10" dxfId="15" priority="3" bottom="1" rank="1"/>
    <cfRule type="top10" dxfId="14" priority="4" rank="1"/>
  </conditionalFormatting>
  <conditionalFormatting sqref="BU6:BU7">
    <cfRule type="top10" dxfId="13" priority="5" bottom="1" rank="1"/>
    <cfRule type="top10" dxfId="12" priority="6" rank="1"/>
  </conditionalFormatting>
  <dataValidations count="3">
    <dataValidation type="decimal" allowBlank="1" showInputMessage="1" showErrorMessage="1" sqref="AQ10:AQ1048576 BI10:BI1048576 AX10:AX1048576 BI1:BI2 AX1:AX2 BD1:BD2 AQ1:AQ2 BI8:BI9 AQ8:AQ9 BD8:BD9 BD10:BD1048576 AX8:AX9">
      <formula1>0</formula1>
      <formula2>20</formula2>
    </dataValidation>
    <dataValidation type="decimal" allowBlank="1" showInputMessage="1" showErrorMessage="1" sqref="BB10:BC1048576 AO10:AP1048576 BG10:BH1048576 BG1:BH2 AT1:AW2 AO1:AP2 BB1:BC2 AO8:AP9 BB8:BC9 AT8:AW9 AT10:AW1048576 BG8:BH9">
      <formula1>0</formula1>
      <formula2>5</formula2>
    </dataValidation>
    <dataValidation type="decimal" allowBlank="1" showInputMessage="1" showErrorMessage="1" sqref="BJ10:BO1048576 BE10:BF1048576 AR10:AS1048576 BG3 AW3 AW4:BE4 BG4:BO4 AM4:AU4 AD10:AN1048576 BE1:BF2 BJ1:BO2 AD1:AD3 AR1:AS2 AE1:AN2 AZ1:BA2 AR8:AS9 BE8:BF9 BJ8:BO9 AZ8:BA9 AZ10:BA1048576 AD8:AN9">
      <formula1>0</formula1>
      <formula2>10</formula2>
    </dataValidation>
  </dataValidation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G14"/>
  <sheetViews>
    <sheetView zoomScale="115" zoomScaleNormal="115" workbookViewId="0">
      <pane xSplit="1" topLeftCell="B1" activePane="topRight" state="frozen"/>
      <selection pane="topRight" activeCell="CK5" sqref="CK5"/>
    </sheetView>
  </sheetViews>
  <sheetFormatPr defaultColWidth="9.1796875" defaultRowHeight="15.5" x14ac:dyDescent="0.35"/>
  <cols>
    <col min="1" max="1" width="35.54296875" style="1" customWidth="1"/>
    <col min="2" max="2" width="25" style="9" customWidth="1"/>
    <col min="3" max="6" width="4.7265625" style="9" customWidth="1"/>
    <col min="7" max="7" width="2.54296875" style="5" customWidth="1"/>
    <col min="8" max="8" width="3.1796875" style="5" bestFit="1" customWidth="1"/>
    <col min="9" max="14" width="2.7265625" style="5" customWidth="1"/>
    <col min="15" max="15" width="3.26953125" style="6" customWidth="1"/>
    <col min="16" max="22" width="2.7265625" style="5" customWidth="1"/>
    <col min="23" max="23" width="3.1796875" style="6" customWidth="1"/>
    <col min="24" max="27" width="2.7265625" style="5" customWidth="1"/>
    <col min="28" max="28" width="2" style="7" hidden="1" customWidth="1"/>
    <col min="29" max="29" width="2" style="5" hidden="1" customWidth="1"/>
    <col min="30" max="30" width="2" style="8" hidden="1" customWidth="1"/>
    <col min="31" max="35" width="2" style="7" hidden="1" customWidth="1"/>
    <col min="36" max="37" width="5.81640625" style="84" customWidth="1"/>
    <col min="38" max="38" width="5.81640625" style="85" customWidth="1"/>
    <col min="39" max="39" width="7.26953125" style="86" hidden="1" customWidth="1"/>
    <col min="40" max="40" width="7.81640625" style="7" customWidth="1"/>
    <col min="41" max="44" width="4.26953125" style="87" customWidth="1"/>
    <col min="45" max="46" width="4.26953125" style="88" customWidth="1"/>
    <col min="47" max="49" width="4.26953125" style="87" customWidth="1"/>
    <col min="50" max="52" width="4.26953125" style="10" customWidth="1"/>
    <col min="53" max="53" width="3" style="89" customWidth="1"/>
    <col min="54" max="69" width="4.26953125" style="10" customWidth="1"/>
    <col min="70" max="70" width="3" style="10" customWidth="1"/>
    <col min="71" max="71" width="6.453125" style="90" bestFit="1" customWidth="1"/>
    <col min="72" max="72" width="6" style="91" bestFit="1" customWidth="1"/>
    <col min="73" max="73" width="6.54296875" style="90" customWidth="1"/>
    <col min="74" max="74" width="7.1796875" style="91" customWidth="1"/>
    <col min="75" max="75" width="7.453125" style="90" customWidth="1"/>
    <col min="76" max="76" width="8" style="91" customWidth="1"/>
    <col min="77" max="77" width="6.453125" style="92" bestFit="1" customWidth="1"/>
    <col min="78" max="78" width="8.7265625" style="93" customWidth="1"/>
    <col min="79" max="79" width="7.453125" style="10" customWidth="1"/>
    <col min="80" max="80" width="5.81640625" style="94" customWidth="1"/>
    <col min="81" max="81" width="8.26953125" style="95" bestFit="1" customWidth="1"/>
    <col min="82" max="82" width="6.26953125" style="96" customWidth="1"/>
    <col min="83" max="83" width="7.7265625" style="95" customWidth="1"/>
    <col min="84" max="84" width="8.54296875" style="1" customWidth="1"/>
    <col min="85" max="85" width="9.1796875" style="97"/>
    <col min="86" max="88" width="10.7265625" style="1" customWidth="1"/>
    <col min="89" max="89" width="12.54296875" style="2" customWidth="1"/>
    <col min="90" max="16384" width="9.1796875" style="1"/>
  </cols>
  <sheetData>
    <row r="1" spans="1:137" s="3" customFormat="1" ht="15" customHeight="1" x14ac:dyDescent="0.35">
      <c r="B1" s="4"/>
      <c r="C1" s="4"/>
      <c r="D1" s="4"/>
      <c r="E1" s="4"/>
      <c r="F1" s="4"/>
      <c r="G1" s="5"/>
      <c r="H1" s="5"/>
      <c r="I1" s="5"/>
      <c r="J1" s="5"/>
      <c r="K1" s="5"/>
      <c r="L1" s="5"/>
      <c r="M1" s="5"/>
      <c r="N1" s="5"/>
      <c r="O1" s="6"/>
      <c r="P1" s="5"/>
      <c r="Q1" s="5"/>
      <c r="R1" s="5"/>
      <c r="S1" s="5"/>
      <c r="T1" s="5"/>
      <c r="U1" s="5"/>
      <c r="V1" s="5"/>
      <c r="W1" s="6"/>
      <c r="X1" s="5"/>
      <c r="Y1" s="5"/>
      <c r="Z1" s="5"/>
      <c r="AA1" s="5"/>
      <c r="AB1" s="7"/>
      <c r="AC1" s="5"/>
      <c r="AD1" s="8"/>
      <c r="AE1" s="7"/>
      <c r="AF1" s="189" t="s">
        <v>0</v>
      </c>
      <c r="AG1" s="190"/>
      <c r="AH1" s="190"/>
      <c r="AI1" s="190"/>
      <c r="AJ1" s="190"/>
      <c r="AK1" s="190"/>
      <c r="AL1" s="190"/>
      <c r="AM1" s="190"/>
      <c r="AN1" s="190"/>
      <c r="AO1" s="190"/>
      <c r="AP1" s="190"/>
      <c r="AQ1" s="190"/>
      <c r="AR1" s="190"/>
      <c r="AS1" s="190"/>
      <c r="AT1" s="190"/>
      <c r="AU1" s="190"/>
      <c r="AV1" s="190"/>
      <c r="AW1" s="190"/>
      <c r="AX1" s="190"/>
      <c r="AY1" s="190"/>
      <c r="AZ1" s="190"/>
      <c r="BA1" s="190"/>
      <c r="BB1" s="190"/>
      <c r="BC1" s="190"/>
      <c r="BD1" s="190"/>
      <c r="BE1" s="190"/>
      <c r="BF1" s="190"/>
      <c r="BG1" s="190"/>
      <c r="BH1" s="190"/>
      <c r="BI1" s="190"/>
      <c r="BJ1" s="190"/>
      <c r="BK1" s="190"/>
      <c r="BL1" s="190"/>
      <c r="BM1" s="190"/>
      <c r="BN1" s="190"/>
      <c r="BO1" s="190"/>
      <c r="BP1" s="190"/>
      <c r="BQ1" s="190"/>
      <c r="BR1" s="190"/>
      <c r="BS1" s="190"/>
      <c r="BT1" s="190"/>
      <c r="BU1" s="190"/>
      <c r="BV1" s="190"/>
      <c r="BW1" s="190"/>
      <c r="BX1" s="190"/>
      <c r="BY1" s="191"/>
      <c r="BZ1" s="195" t="s">
        <v>1</v>
      </c>
      <c r="CA1" s="198" t="s">
        <v>2</v>
      </c>
      <c r="CB1" s="199"/>
      <c r="CC1" s="198" t="s">
        <v>3</v>
      </c>
      <c r="CD1" s="199"/>
      <c r="CE1" s="158" t="s">
        <v>4</v>
      </c>
      <c r="CF1" s="159"/>
      <c r="CG1" s="160"/>
      <c r="CH1" s="167" t="s">
        <v>5</v>
      </c>
      <c r="CI1" s="168"/>
      <c r="CJ1" s="173" t="s">
        <v>6</v>
      </c>
      <c r="CK1" s="174"/>
    </row>
    <row r="2" spans="1:137" ht="14.5" x14ac:dyDescent="0.35">
      <c r="AF2" s="192"/>
      <c r="AG2" s="193"/>
      <c r="AH2" s="193"/>
      <c r="AI2" s="193"/>
      <c r="AJ2" s="193"/>
      <c r="AK2" s="193"/>
      <c r="AL2" s="193"/>
      <c r="AM2" s="193"/>
      <c r="AN2" s="193"/>
      <c r="AO2" s="193"/>
      <c r="AP2" s="193"/>
      <c r="AQ2" s="193"/>
      <c r="AR2" s="193"/>
      <c r="AS2" s="193"/>
      <c r="AT2" s="193"/>
      <c r="AU2" s="193"/>
      <c r="AV2" s="193"/>
      <c r="AW2" s="193"/>
      <c r="AX2" s="193"/>
      <c r="AY2" s="193"/>
      <c r="AZ2" s="193"/>
      <c r="BA2" s="193"/>
      <c r="BB2" s="193"/>
      <c r="BC2" s="193"/>
      <c r="BD2" s="193"/>
      <c r="BE2" s="193"/>
      <c r="BF2" s="193"/>
      <c r="BG2" s="193"/>
      <c r="BH2" s="193"/>
      <c r="BI2" s="193"/>
      <c r="BJ2" s="193"/>
      <c r="BK2" s="193"/>
      <c r="BL2" s="193"/>
      <c r="BM2" s="193"/>
      <c r="BN2" s="193"/>
      <c r="BO2" s="193"/>
      <c r="BP2" s="193"/>
      <c r="BQ2" s="193"/>
      <c r="BR2" s="193"/>
      <c r="BS2" s="193"/>
      <c r="BT2" s="193"/>
      <c r="BU2" s="193"/>
      <c r="BV2" s="193"/>
      <c r="BW2" s="193"/>
      <c r="BX2" s="193"/>
      <c r="BY2" s="194"/>
      <c r="BZ2" s="196"/>
      <c r="CA2" s="200"/>
      <c r="CB2" s="201"/>
      <c r="CC2" s="200"/>
      <c r="CD2" s="201"/>
      <c r="CE2" s="161"/>
      <c r="CF2" s="162"/>
      <c r="CG2" s="163"/>
      <c r="CH2" s="169"/>
      <c r="CI2" s="170"/>
      <c r="CJ2" s="175"/>
      <c r="CK2" s="174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</row>
    <row r="3" spans="1:137" ht="15" customHeight="1" x14ac:dyDescent="0.3">
      <c r="A3" s="133" t="s">
        <v>7</v>
      </c>
      <c r="B3" s="134" t="s">
        <v>38</v>
      </c>
      <c r="C3" s="135" t="s">
        <v>39</v>
      </c>
      <c r="D3" s="136"/>
      <c r="E3" s="136" t="s">
        <v>40</v>
      </c>
      <c r="F3" s="137"/>
      <c r="G3" s="176" t="s">
        <v>8</v>
      </c>
      <c r="H3" s="176"/>
      <c r="I3" s="176"/>
      <c r="J3" s="176"/>
      <c r="K3" s="176"/>
      <c r="L3" s="176"/>
      <c r="M3" s="176"/>
      <c r="N3" s="177" t="s">
        <v>9</v>
      </c>
      <c r="O3" s="178"/>
      <c r="P3" s="178"/>
      <c r="Q3" s="178"/>
      <c r="R3" s="178"/>
      <c r="S3" s="178"/>
      <c r="T3" s="178"/>
      <c r="U3" s="179" t="s">
        <v>10</v>
      </c>
      <c r="V3" s="180"/>
      <c r="W3" s="180"/>
      <c r="X3" s="180"/>
      <c r="Y3" s="180"/>
      <c r="Z3" s="180"/>
      <c r="AA3" s="180"/>
      <c r="AB3" s="115"/>
      <c r="AC3" s="115"/>
      <c r="AD3" s="115"/>
      <c r="AE3" s="115"/>
      <c r="AF3" s="181" t="s">
        <v>8</v>
      </c>
      <c r="AG3" s="182"/>
      <c r="AH3" s="182"/>
      <c r="AI3" s="182"/>
      <c r="AJ3" s="182"/>
      <c r="AK3" s="182"/>
      <c r="AL3" s="182"/>
      <c r="AM3" s="182"/>
      <c r="AN3" s="182"/>
      <c r="AO3" s="183"/>
      <c r="AP3" s="183"/>
      <c r="AQ3" s="183"/>
      <c r="AR3" s="183"/>
      <c r="AS3" s="183"/>
      <c r="AT3" s="183"/>
      <c r="AU3" s="183"/>
      <c r="AV3" s="183"/>
      <c r="AW3" s="183"/>
      <c r="AX3" s="183"/>
      <c r="AY3" s="184" t="s">
        <v>11</v>
      </c>
      <c r="AZ3" s="184"/>
      <c r="BA3" s="184"/>
      <c r="BB3" s="184"/>
      <c r="BC3" s="184"/>
      <c r="BD3" s="184"/>
      <c r="BE3" s="184"/>
      <c r="BF3" s="184"/>
      <c r="BG3" s="184"/>
      <c r="BH3" s="184"/>
      <c r="BI3" s="184" t="s">
        <v>11</v>
      </c>
      <c r="BJ3" s="184"/>
      <c r="BK3" s="184"/>
      <c r="BL3" s="184"/>
      <c r="BM3" s="184"/>
      <c r="BN3" s="184"/>
      <c r="BO3" s="184"/>
      <c r="BP3" s="184"/>
      <c r="BQ3" s="184"/>
      <c r="BR3" s="184"/>
      <c r="BS3" s="185" t="s">
        <v>8</v>
      </c>
      <c r="BT3" s="186"/>
      <c r="BU3" s="185" t="s">
        <v>12</v>
      </c>
      <c r="BV3" s="186"/>
      <c r="BW3" s="185" t="s">
        <v>11</v>
      </c>
      <c r="BX3" s="186"/>
      <c r="BY3" s="187" t="s">
        <v>13</v>
      </c>
      <c r="BZ3" s="197"/>
      <c r="CA3" s="202"/>
      <c r="CB3" s="203"/>
      <c r="CC3" s="202"/>
      <c r="CD3" s="203"/>
      <c r="CE3" s="164"/>
      <c r="CF3" s="165"/>
      <c r="CG3" s="166"/>
      <c r="CH3" s="171"/>
      <c r="CI3" s="172"/>
      <c r="CJ3" s="175"/>
      <c r="CK3" s="174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</row>
    <row r="4" spans="1:137" ht="94.5" x14ac:dyDescent="0.3">
      <c r="A4" s="133"/>
      <c r="B4" s="134"/>
      <c r="C4" s="11" t="s">
        <v>14</v>
      </c>
      <c r="D4" s="12" t="s">
        <v>15</v>
      </c>
      <c r="E4" s="11" t="s">
        <v>14</v>
      </c>
      <c r="F4" s="12" t="s">
        <v>15</v>
      </c>
      <c r="G4" s="13">
        <v>1</v>
      </c>
      <c r="H4" s="14">
        <v>2</v>
      </c>
      <c r="I4" s="14">
        <v>3</v>
      </c>
      <c r="J4" s="14">
        <v>4</v>
      </c>
      <c r="K4" s="15">
        <v>5</v>
      </c>
      <c r="L4" s="15">
        <v>6</v>
      </c>
      <c r="M4" s="16" t="s">
        <v>16</v>
      </c>
      <c r="N4" s="14">
        <v>1</v>
      </c>
      <c r="O4" s="14">
        <v>2</v>
      </c>
      <c r="P4" s="14">
        <v>3</v>
      </c>
      <c r="Q4" s="14">
        <v>4</v>
      </c>
      <c r="R4" s="15">
        <v>5</v>
      </c>
      <c r="S4" s="15">
        <v>6</v>
      </c>
      <c r="T4" s="16" t="s">
        <v>16</v>
      </c>
      <c r="U4" s="14">
        <v>1</v>
      </c>
      <c r="V4" s="14">
        <v>2</v>
      </c>
      <c r="W4" s="14">
        <v>3</v>
      </c>
      <c r="X4" s="14">
        <v>4</v>
      </c>
      <c r="Y4" s="15">
        <v>5</v>
      </c>
      <c r="Z4" s="15">
        <v>6</v>
      </c>
      <c r="AA4" s="17" t="s">
        <v>16</v>
      </c>
      <c r="AB4" s="18">
        <v>1</v>
      </c>
      <c r="AC4" s="19">
        <v>2</v>
      </c>
      <c r="AD4" s="19">
        <v>3</v>
      </c>
      <c r="AE4" s="19">
        <v>4</v>
      </c>
      <c r="AF4" s="20">
        <v>5</v>
      </c>
      <c r="AG4" s="20">
        <v>6</v>
      </c>
      <c r="AH4" s="21" t="s">
        <v>17</v>
      </c>
      <c r="AI4" s="21" t="s">
        <v>18</v>
      </c>
      <c r="AJ4" s="22" t="s">
        <v>8</v>
      </c>
      <c r="AK4" s="22" t="s">
        <v>12</v>
      </c>
      <c r="AL4" s="23" t="s">
        <v>11</v>
      </c>
      <c r="AM4" s="22" t="s">
        <v>19</v>
      </c>
      <c r="AN4" s="24" t="s">
        <v>20</v>
      </c>
      <c r="AO4" s="25" t="s">
        <v>21</v>
      </c>
      <c r="AP4" s="26" t="s">
        <v>22</v>
      </c>
      <c r="AQ4" s="26" t="s">
        <v>23</v>
      </c>
      <c r="AR4" s="26" t="s">
        <v>24</v>
      </c>
      <c r="AS4" s="27" t="s">
        <v>25</v>
      </c>
      <c r="AT4" s="27" t="s">
        <v>26</v>
      </c>
      <c r="AU4" s="27" t="s">
        <v>27</v>
      </c>
      <c r="AV4" s="27" t="s">
        <v>28</v>
      </c>
      <c r="AW4" s="28" t="s">
        <v>29</v>
      </c>
      <c r="AX4" s="29" t="s">
        <v>30</v>
      </c>
      <c r="AY4" s="30" t="s">
        <v>21</v>
      </c>
      <c r="AZ4" s="26" t="s">
        <v>22</v>
      </c>
      <c r="BA4" s="31" t="s">
        <v>23</v>
      </c>
      <c r="BB4" s="26" t="s">
        <v>24</v>
      </c>
      <c r="BC4" s="27" t="s">
        <v>25</v>
      </c>
      <c r="BD4" s="27" t="s">
        <v>26</v>
      </c>
      <c r="BE4" s="27" t="s">
        <v>27</v>
      </c>
      <c r="BF4" s="27" t="s">
        <v>28</v>
      </c>
      <c r="BG4" s="28" t="s">
        <v>29</v>
      </c>
      <c r="BH4" s="29" t="s">
        <v>30</v>
      </c>
      <c r="BI4" s="30" t="s">
        <v>21</v>
      </c>
      <c r="BJ4" s="26" t="s">
        <v>22</v>
      </c>
      <c r="BK4" s="26" t="s">
        <v>23</v>
      </c>
      <c r="BL4" s="26" t="s">
        <v>24</v>
      </c>
      <c r="BM4" s="27" t="s">
        <v>25</v>
      </c>
      <c r="BN4" s="27" t="s">
        <v>26</v>
      </c>
      <c r="BO4" s="27" t="s">
        <v>27</v>
      </c>
      <c r="BP4" s="27" t="s">
        <v>28</v>
      </c>
      <c r="BQ4" s="28" t="s">
        <v>29</v>
      </c>
      <c r="BR4" s="29" t="s">
        <v>30</v>
      </c>
      <c r="BS4" s="32" t="s">
        <v>31</v>
      </c>
      <c r="BT4" s="33" t="s">
        <v>32</v>
      </c>
      <c r="BU4" s="34" t="s">
        <v>31</v>
      </c>
      <c r="BV4" s="33" t="s">
        <v>32</v>
      </c>
      <c r="BW4" s="34" t="s">
        <v>31</v>
      </c>
      <c r="BX4" s="33" t="s">
        <v>32</v>
      </c>
      <c r="BY4" s="188"/>
      <c r="BZ4" s="35" t="s">
        <v>33</v>
      </c>
      <c r="CA4" s="36" t="s">
        <v>14</v>
      </c>
      <c r="CB4" s="37" t="s">
        <v>15</v>
      </c>
      <c r="CC4" s="38" t="s">
        <v>14</v>
      </c>
      <c r="CD4" s="39" t="s">
        <v>15</v>
      </c>
      <c r="CE4" s="40" t="s">
        <v>14</v>
      </c>
      <c r="CF4" s="41" t="s">
        <v>34</v>
      </c>
      <c r="CG4" s="42" t="s">
        <v>35</v>
      </c>
      <c r="CH4" s="43" t="s">
        <v>46</v>
      </c>
      <c r="CI4" s="43" t="s">
        <v>47</v>
      </c>
      <c r="CJ4" s="44" t="s">
        <v>36</v>
      </c>
      <c r="CK4" s="45" t="s">
        <v>37</v>
      </c>
    </row>
    <row r="5" spans="1:137" x14ac:dyDescent="0.35">
      <c r="A5" s="46" t="s">
        <v>61</v>
      </c>
      <c r="B5" s="47"/>
      <c r="C5" s="48">
        <v>94</v>
      </c>
      <c r="D5" s="49">
        <f>IF(ISNUMBER(C5),RANK(C5,C:C),"")</f>
        <v>1</v>
      </c>
      <c r="E5" s="50">
        <v>416</v>
      </c>
      <c r="F5" s="49">
        <f>IF(ISNUMBER(E5),RANK(E5,E:E),"")</f>
        <v>1</v>
      </c>
      <c r="G5" s="51">
        <v>2</v>
      </c>
      <c r="H5" s="52">
        <v>23</v>
      </c>
      <c r="I5" s="52">
        <v>6</v>
      </c>
      <c r="J5" s="52">
        <v>4</v>
      </c>
      <c r="K5" s="52">
        <v>0</v>
      </c>
      <c r="L5" s="52">
        <v>0</v>
      </c>
      <c r="M5" s="53">
        <v>0</v>
      </c>
      <c r="N5" s="52">
        <v>2</v>
      </c>
      <c r="O5" s="52">
        <v>25</v>
      </c>
      <c r="P5" s="52">
        <v>7</v>
      </c>
      <c r="Q5" s="52">
        <v>1</v>
      </c>
      <c r="R5" s="52">
        <v>0</v>
      </c>
      <c r="S5" s="52">
        <v>0</v>
      </c>
      <c r="T5" s="53">
        <v>0</v>
      </c>
      <c r="U5" s="52">
        <v>4</v>
      </c>
      <c r="V5" s="52">
        <v>23</v>
      </c>
      <c r="W5" s="52">
        <v>6</v>
      </c>
      <c r="X5" s="52">
        <v>1</v>
      </c>
      <c r="Y5" s="52">
        <v>0</v>
      </c>
      <c r="Z5" s="52">
        <v>0</v>
      </c>
      <c r="AA5" s="54">
        <v>0</v>
      </c>
      <c r="AB5" s="55"/>
      <c r="AC5" s="52"/>
      <c r="AD5" s="56"/>
      <c r="AE5" s="56"/>
      <c r="AF5" s="57"/>
      <c r="AG5" s="57"/>
      <c r="AH5" s="57"/>
      <c r="AI5" s="57"/>
      <c r="AJ5" s="58">
        <f>IF(ISNUMBER(H5),(MIN(100,(IF(G5&gt;11,10,G5*0.89)+IF(H5&gt;7,10,H5*1.33)+(IF(I5&gt;9,20,I5*2))+(IF(J5&gt;9,30,J5*3))+(K5*4.5)+(L5*6)))),"")</f>
        <v>35.78</v>
      </c>
      <c r="AK5" s="58">
        <f>IF(ISNUMBER(I5),(MIN(100,(IF(N5&gt;11,10,N5*0.89)+IF(O5&gt;7,10,O5*1.33)+(IF(P5&gt;9,20,P5*2))+(IF(Q5&gt;9,30,Q5*3))+(R5*4.5)+(S5*6)))),"")</f>
        <v>28.78</v>
      </c>
      <c r="AL5" s="59">
        <f>IF(ISNUMBER(J5),(MIN(100,(IF(U5&gt;11,10,U5*0.89)+IF(V5&gt;7,10,V5*1.33)+(IF(W5&gt;9,20,W5*2))+(IF(X5&gt;9,30,X5*3))+(Y5*4.5)+(Z5*6)))),"")</f>
        <v>28.560000000000002</v>
      </c>
      <c r="AM5" s="60">
        <f>IF(ISNUMBER(K5),(MIN(100,(IF(AB5&gt;11,10,AB5*0.89)+IF(AC5&gt;7,10,AC5*1.33)+(IF(AD5&gt;9,20,AD5*2))+(IF(AE5&gt;9,30,AE5*3))+(AF5*4.5)+(AG5*6)))),"")</f>
        <v>0</v>
      </c>
      <c r="AN5" s="61">
        <f>IF(ISNUMBER(H5),MIN(100,AVERAGE(AJ5:AL5)),"")</f>
        <v>31.040000000000003</v>
      </c>
      <c r="AO5" s="62">
        <v>10</v>
      </c>
      <c r="AP5" s="63">
        <v>8</v>
      </c>
      <c r="AQ5" s="63">
        <v>9</v>
      </c>
      <c r="AR5" s="63">
        <v>9</v>
      </c>
      <c r="AS5" s="64">
        <v>4</v>
      </c>
      <c r="AT5" s="64">
        <v>8</v>
      </c>
      <c r="AU5" s="64">
        <v>10</v>
      </c>
      <c r="AV5" s="64">
        <v>4</v>
      </c>
      <c r="AW5" s="63">
        <v>25</v>
      </c>
      <c r="AX5" s="65">
        <v>1</v>
      </c>
      <c r="AY5" s="66">
        <v>8</v>
      </c>
      <c r="AZ5" s="63">
        <v>10</v>
      </c>
      <c r="BA5" s="63">
        <v>8</v>
      </c>
      <c r="BB5" s="63">
        <v>10</v>
      </c>
      <c r="BC5" s="64">
        <v>4</v>
      </c>
      <c r="BD5" s="64">
        <v>8</v>
      </c>
      <c r="BE5" s="64">
        <v>8</v>
      </c>
      <c r="BF5" s="64">
        <v>8</v>
      </c>
      <c r="BG5" s="63">
        <v>30</v>
      </c>
      <c r="BH5" s="65">
        <v>1</v>
      </c>
      <c r="BI5" s="66">
        <v>7</v>
      </c>
      <c r="BJ5" s="63">
        <v>7</v>
      </c>
      <c r="BK5" s="63">
        <v>6</v>
      </c>
      <c r="BL5" s="63">
        <v>6</v>
      </c>
      <c r="BM5" s="64">
        <v>4</v>
      </c>
      <c r="BN5" s="64">
        <v>7</v>
      </c>
      <c r="BO5" s="64">
        <v>10</v>
      </c>
      <c r="BP5" s="64">
        <v>7</v>
      </c>
      <c r="BQ5" s="63">
        <v>15</v>
      </c>
      <c r="BR5" s="65">
        <v>1</v>
      </c>
      <c r="BS5" s="67">
        <f>((AO5+AP5)*1.5)+AQ5+(AR5*2)+((AS5+AT5+AU5+AV5)*0.6)+SUM(AW5:AW5)</f>
        <v>94.6</v>
      </c>
      <c r="BT5" s="68">
        <f>BS5-((AX5*12.5)/2)</f>
        <v>88.35</v>
      </c>
      <c r="BU5" s="69">
        <f>((AY5+AZ5)*1.5)+BA5+(BB5*2)+((BC5+BD5+BE5+BF5)*0.6)+SUM(BG5:BG5)</f>
        <v>101.8</v>
      </c>
      <c r="BV5" s="68">
        <f>BU5-(((BH5*12.5)/2))</f>
        <v>95.55</v>
      </c>
      <c r="BW5" s="69">
        <f>((BI5+BJ5)*1.5)+BK5+(BL5*2)+((BM5+BN5+BO5+BP5)*0.6)+SUM(BQ5:BQ5)</f>
        <v>70.8</v>
      </c>
      <c r="BX5" s="68">
        <f>BW5-(BR5*12.5)/2</f>
        <v>64.55</v>
      </c>
      <c r="BY5" s="70">
        <f>IF(ISNONTEXT(A5),"",((BS5+BU5+BW5)/3))</f>
        <v>89.066666666666663</v>
      </c>
      <c r="BZ5" s="71">
        <f>IF(ISNONTEXT(A5),"",(((M5+T5+AA5+AX5+BH5+BR5)/6)*12.5))</f>
        <v>6.25</v>
      </c>
      <c r="CA5" s="72">
        <f>(AN5*2.5-(BZ5/2))</f>
        <v>74.475000000000009</v>
      </c>
      <c r="CB5" s="73">
        <f>IF(ISNONTEXT(A5),"",RANK(CA5,CA:CA))</f>
        <v>1</v>
      </c>
      <c r="CC5" s="74">
        <f>IF(ISNONTEXT(A5),"",MAX(0,(BY5*2.5)-(BZ5/2)))</f>
        <v>219.54166666666666</v>
      </c>
      <c r="CD5" s="75">
        <f>IF(ISNONTEXT(A5),"",RANK(CC5,CC:CC))</f>
        <v>1</v>
      </c>
      <c r="CE5" s="76">
        <f>IF(ISNONTEXT(A5),"",(CC5+CA5))</f>
        <v>294.01666666666665</v>
      </c>
      <c r="CF5" s="77">
        <f>IF(ISNONTEXT(A5),"",SUM(CB5,CD5))</f>
        <v>2</v>
      </c>
      <c r="CG5" s="78">
        <f>IF(ISNONTEXT(A5),"",RANK(CF5,CF:CF,1))</f>
        <v>1</v>
      </c>
      <c r="CH5" s="79">
        <f>D5</f>
        <v>1</v>
      </c>
      <c r="CI5" s="80">
        <f>F5</f>
        <v>1</v>
      </c>
      <c r="CJ5" s="80">
        <f>CI5+CH5+CD5+CB5</f>
        <v>4</v>
      </c>
      <c r="CK5" s="81">
        <f>IF(ISNONTEXT(A5),"",RANK(CJ5,CJ:CJ,1))</f>
        <v>1</v>
      </c>
      <c r="CL5" s="82"/>
      <c r="CM5" s="83"/>
    </row>
    <row r="14" spans="1:137" x14ac:dyDescent="0.35">
      <c r="AX14" s="10">
        <f ca="1">+AX13:AX14</f>
        <v>0</v>
      </c>
    </row>
  </sheetData>
  <protectedRanges>
    <protectedRange sqref="AX4:BF4 BH4:BP4 BR4 AO4:AV4" name="Tartomány1_1_2_2_2_1_1_1"/>
    <protectedRange sqref="V3:AA3 AC3:AM3 P3:T3" name="Tartomány1_1_1_1_3_1"/>
  </protectedRanges>
  <mergeCells count="21">
    <mergeCell ref="CJ1:CK3"/>
    <mergeCell ref="A3:A4"/>
    <mergeCell ref="B3:B4"/>
    <mergeCell ref="C3:D3"/>
    <mergeCell ref="E3:F3"/>
    <mergeCell ref="G3:M3"/>
    <mergeCell ref="N3:T3"/>
    <mergeCell ref="U3:AA3"/>
    <mergeCell ref="AF3:AX3"/>
    <mergeCell ref="AY3:BH3"/>
    <mergeCell ref="AF1:BY2"/>
    <mergeCell ref="BZ1:BZ3"/>
    <mergeCell ref="CA1:CB3"/>
    <mergeCell ref="CC1:CD3"/>
    <mergeCell ref="CE1:CG3"/>
    <mergeCell ref="CH1:CI3"/>
    <mergeCell ref="BI3:BR3"/>
    <mergeCell ref="BS3:BT3"/>
    <mergeCell ref="BU3:BV3"/>
    <mergeCell ref="BW3:BX3"/>
    <mergeCell ref="BY3:BY4"/>
  </mergeCells>
  <conditionalFormatting sqref="AJ5:AM5">
    <cfRule type="top10" dxfId="11" priority="1" bottom="1" rank="1"/>
    <cfRule type="top10" dxfId="10" priority="2" rank="1"/>
  </conditionalFormatting>
  <conditionalFormatting sqref="BW5 BS5 BU5">
    <cfRule type="top10" dxfId="9" priority="3" bottom="1" rank="1"/>
    <cfRule type="top10" dxfId="8" priority="4" rank="1"/>
  </conditionalFormatting>
  <dataValidations count="3">
    <dataValidation type="decimal" allowBlank="1" showInputMessage="1" showErrorMessage="1" sqref="AZ6:AZ1048576 BF6:BF1048576 AS6:AS1048576 BK1:BK2 AZ1:AZ2 BF1:BF2 AS1:AS2 BK6:BK1048576">
      <formula1>0</formula1>
      <formula2>20</formula2>
    </dataValidation>
    <dataValidation type="decimal" allowBlank="1" showInputMessage="1" showErrorMessage="1" sqref="BI6:BJ1048576 AV6:AY1048576 BD6:BE1048576 BI1:BJ2 AV1:AY2 AQ1:AR2 BD1:BE2 AQ6:AR1048576">
      <formula1>0</formula1>
      <formula2>5</formula2>
    </dataValidation>
    <dataValidation type="decimal" allowBlank="1" showInputMessage="1" showErrorMessage="1" sqref="AF6:AP1048576 BB6:BC1048576 BL6:BQ1048576 BI3 AY3 AY4:BG4 BI4:BQ4 AO4:AW4 BG6:BH1048576 BG1:BH2 BL1:BQ2 AF1:AF3 AT1:AU2 AG1:AP2 BB1:BC2 AT6:AU1048576">
      <formula1>0</formula1>
      <formula2>10</formula2>
    </dataValidation>
  </dataValidation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6"/>
  <sheetViews>
    <sheetView workbookViewId="0">
      <pane xSplit="1" topLeftCell="BT1" activePane="topRight" state="frozen"/>
      <selection pane="topRight" activeCell="BT6" sqref="BT6"/>
    </sheetView>
  </sheetViews>
  <sheetFormatPr defaultColWidth="9.1796875" defaultRowHeight="15.5" x14ac:dyDescent="0.35"/>
  <cols>
    <col min="1" max="1" width="35.54296875" style="1" customWidth="1"/>
    <col min="2" max="2" width="25" style="9" customWidth="1"/>
    <col min="3" max="4" width="4.7265625" style="9" customWidth="1"/>
    <col min="5" max="5" width="2.54296875" style="5" customWidth="1"/>
    <col min="6" max="6" width="3.1796875" style="5" bestFit="1" customWidth="1"/>
    <col min="7" max="12" width="2.7265625" style="5" customWidth="1"/>
    <col min="13" max="13" width="3.26953125" style="6" customWidth="1"/>
    <col min="14" max="20" width="2.7265625" style="5" customWidth="1"/>
    <col min="21" max="21" width="3.1796875" style="6" customWidth="1"/>
    <col min="22" max="25" width="2.7265625" style="5" customWidth="1"/>
    <col min="26" max="26" width="2" style="7" hidden="1" customWidth="1"/>
    <col min="27" max="27" width="2" style="5" hidden="1" customWidth="1"/>
    <col min="28" max="28" width="2" style="8" hidden="1" customWidth="1"/>
    <col min="29" max="33" width="2" style="7" hidden="1" customWidth="1"/>
    <col min="34" max="35" width="5.81640625" style="84" customWidth="1"/>
    <col min="36" max="36" width="5.81640625" style="85" customWidth="1"/>
    <col min="37" max="37" width="7.26953125" style="86" hidden="1" customWidth="1"/>
    <col min="38" max="38" width="7.81640625" style="7" customWidth="1"/>
    <col min="39" max="42" width="4.26953125" style="87" customWidth="1"/>
    <col min="43" max="44" width="4.26953125" style="88" customWidth="1"/>
    <col min="45" max="47" width="4.26953125" style="87" customWidth="1"/>
    <col min="48" max="50" width="4.26953125" style="10" customWidth="1"/>
    <col min="51" max="51" width="3" style="89" customWidth="1"/>
    <col min="52" max="67" width="4.26953125" style="10" customWidth="1"/>
    <col min="68" max="68" width="3" style="10" customWidth="1"/>
    <col min="69" max="69" width="6.453125" style="90" bestFit="1" customWidth="1"/>
    <col min="70" max="70" width="6" style="91" bestFit="1" customWidth="1"/>
    <col min="71" max="71" width="6.54296875" style="90" customWidth="1"/>
    <col min="72" max="72" width="7.1796875" style="91" customWidth="1"/>
    <col min="73" max="73" width="7.453125" style="90" customWidth="1"/>
    <col min="74" max="74" width="8" style="91" customWidth="1"/>
    <col min="75" max="75" width="6.453125" style="92" bestFit="1" customWidth="1"/>
    <col min="76" max="76" width="8.7265625" style="93" customWidth="1"/>
    <col min="77" max="77" width="7.453125" style="10" customWidth="1"/>
    <col min="78" max="78" width="5.81640625" style="94" customWidth="1"/>
    <col min="79" max="79" width="8.26953125" style="95" bestFit="1" customWidth="1"/>
    <col min="80" max="80" width="6.26953125" style="96" customWidth="1"/>
    <col min="81" max="81" width="7.7265625" style="95" customWidth="1"/>
    <col min="82" max="82" width="8.54296875" style="1" customWidth="1"/>
    <col min="83" max="83" width="9.1796875" style="97"/>
    <col min="84" max="85" width="10.7265625" style="1" customWidth="1"/>
    <col min="86" max="86" width="12.54296875" style="2" customWidth="1"/>
    <col min="87" max="16384" width="9.1796875" style="1"/>
  </cols>
  <sheetData>
    <row r="1" spans="1:134" s="3" customFormat="1" ht="15" customHeight="1" x14ac:dyDescent="0.35">
      <c r="B1" s="4"/>
      <c r="C1" s="4"/>
      <c r="D1" s="4"/>
      <c r="E1" s="5"/>
      <c r="F1" s="5"/>
      <c r="G1" s="5"/>
      <c r="H1" s="5"/>
      <c r="I1" s="5"/>
      <c r="J1" s="5"/>
      <c r="K1" s="5"/>
      <c r="L1" s="5"/>
      <c r="M1" s="6"/>
      <c r="N1" s="5"/>
      <c r="O1" s="5"/>
      <c r="P1" s="5"/>
      <c r="Q1" s="5"/>
      <c r="R1" s="5"/>
      <c r="S1" s="5"/>
      <c r="T1" s="5"/>
      <c r="U1" s="6"/>
      <c r="V1" s="5"/>
      <c r="W1" s="5"/>
      <c r="X1" s="5"/>
      <c r="Y1" s="5"/>
      <c r="Z1" s="7"/>
      <c r="AA1" s="5"/>
      <c r="AB1" s="8"/>
      <c r="AC1" s="7"/>
      <c r="AD1" s="189" t="s">
        <v>0</v>
      </c>
      <c r="AE1" s="190"/>
      <c r="AF1" s="190"/>
      <c r="AG1" s="190"/>
      <c r="AH1" s="190"/>
      <c r="AI1" s="190"/>
      <c r="AJ1" s="190"/>
      <c r="AK1" s="190"/>
      <c r="AL1" s="190"/>
      <c r="AM1" s="190"/>
      <c r="AN1" s="190"/>
      <c r="AO1" s="190"/>
      <c r="AP1" s="190"/>
      <c r="AQ1" s="190"/>
      <c r="AR1" s="190"/>
      <c r="AS1" s="190"/>
      <c r="AT1" s="190"/>
      <c r="AU1" s="190"/>
      <c r="AV1" s="190"/>
      <c r="AW1" s="190"/>
      <c r="AX1" s="190"/>
      <c r="AY1" s="190"/>
      <c r="AZ1" s="190"/>
      <c r="BA1" s="190"/>
      <c r="BB1" s="190"/>
      <c r="BC1" s="190"/>
      <c r="BD1" s="190"/>
      <c r="BE1" s="190"/>
      <c r="BF1" s="190"/>
      <c r="BG1" s="190"/>
      <c r="BH1" s="190"/>
      <c r="BI1" s="190"/>
      <c r="BJ1" s="190"/>
      <c r="BK1" s="190"/>
      <c r="BL1" s="190"/>
      <c r="BM1" s="190"/>
      <c r="BN1" s="190"/>
      <c r="BO1" s="190"/>
      <c r="BP1" s="190"/>
      <c r="BQ1" s="190"/>
      <c r="BR1" s="190"/>
      <c r="BS1" s="190"/>
      <c r="BT1" s="190"/>
      <c r="BU1" s="190"/>
      <c r="BV1" s="190"/>
      <c r="BW1" s="191"/>
      <c r="BX1" s="195" t="s">
        <v>1</v>
      </c>
      <c r="BY1" s="198" t="s">
        <v>2</v>
      </c>
      <c r="BZ1" s="199"/>
      <c r="CA1" s="198" t="s">
        <v>3</v>
      </c>
      <c r="CB1" s="199"/>
      <c r="CC1" s="158" t="s">
        <v>4</v>
      </c>
      <c r="CD1" s="159"/>
      <c r="CE1" s="211"/>
      <c r="CF1" s="204" t="s">
        <v>5</v>
      </c>
      <c r="CG1" s="207" t="s">
        <v>6</v>
      </c>
      <c r="CH1" s="208"/>
    </row>
    <row r="2" spans="1:134" ht="14.5" x14ac:dyDescent="0.35">
      <c r="AD2" s="192"/>
      <c r="AE2" s="193"/>
      <c r="AF2" s="193"/>
      <c r="AG2" s="193"/>
      <c r="AH2" s="193"/>
      <c r="AI2" s="193"/>
      <c r="AJ2" s="193"/>
      <c r="AK2" s="193"/>
      <c r="AL2" s="193"/>
      <c r="AM2" s="193"/>
      <c r="AN2" s="193"/>
      <c r="AO2" s="193"/>
      <c r="AP2" s="193"/>
      <c r="AQ2" s="193"/>
      <c r="AR2" s="193"/>
      <c r="AS2" s="193"/>
      <c r="AT2" s="193"/>
      <c r="AU2" s="193"/>
      <c r="AV2" s="193"/>
      <c r="AW2" s="193"/>
      <c r="AX2" s="193"/>
      <c r="AY2" s="193"/>
      <c r="AZ2" s="193"/>
      <c r="BA2" s="193"/>
      <c r="BB2" s="193"/>
      <c r="BC2" s="193"/>
      <c r="BD2" s="193"/>
      <c r="BE2" s="193"/>
      <c r="BF2" s="193"/>
      <c r="BG2" s="193"/>
      <c r="BH2" s="193"/>
      <c r="BI2" s="193"/>
      <c r="BJ2" s="193"/>
      <c r="BK2" s="193"/>
      <c r="BL2" s="193"/>
      <c r="BM2" s="193"/>
      <c r="BN2" s="193"/>
      <c r="BO2" s="193"/>
      <c r="BP2" s="193"/>
      <c r="BQ2" s="193"/>
      <c r="BR2" s="193"/>
      <c r="BS2" s="193"/>
      <c r="BT2" s="193"/>
      <c r="BU2" s="193"/>
      <c r="BV2" s="193"/>
      <c r="BW2" s="194"/>
      <c r="BX2" s="196"/>
      <c r="BY2" s="200"/>
      <c r="BZ2" s="201"/>
      <c r="CA2" s="200"/>
      <c r="CB2" s="201"/>
      <c r="CC2" s="161"/>
      <c r="CD2" s="162"/>
      <c r="CE2" s="212"/>
      <c r="CF2" s="205"/>
      <c r="CG2" s="209"/>
      <c r="CH2" s="2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</row>
    <row r="3" spans="1:134" ht="15" customHeight="1" x14ac:dyDescent="0.3">
      <c r="A3" s="133" t="s">
        <v>7</v>
      </c>
      <c r="B3" s="134" t="s">
        <v>38</v>
      </c>
      <c r="C3" s="135" t="s">
        <v>39</v>
      </c>
      <c r="D3" s="136"/>
      <c r="E3" s="176" t="s">
        <v>8</v>
      </c>
      <c r="F3" s="176"/>
      <c r="G3" s="176"/>
      <c r="H3" s="176"/>
      <c r="I3" s="176"/>
      <c r="J3" s="176"/>
      <c r="K3" s="176"/>
      <c r="L3" s="177" t="s">
        <v>9</v>
      </c>
      <c r="M3" s="178"/>
      <c r="N3" s="178"/>
      <c r="O3" s="178"/>
      <c r="P3" s="178"/>
      <c r="Q3" s="178"/>
      <c r="R3" s="178"/>
      <c r="S3" s="179" t="s">
        <v>10</v>
      </c>
      <c r="T3" s="180"/>
      <c r="U3" s="180"/>
      <c r="V3" s="180"/>
      <c r="W3" s="180"/>
      <c r="X3" s="180"/>
      <c r="Y3" s="180"/>
      <c r="Z3" s="114"/>
      <c r="AA3" s="114"/>
      <c r="AB3" s="114"/>
      <c r="AC3" s="114"/>
      <c r="AD3" s="181" t="s">
        <v>8</v>
      </c>
      <c r="AE3" s="182"/>
      <c r="AF3" s="182"/>
      <c r="AG3" s="182"/>
      <c r="AH3" s="182"/>
      <c r="AI3" s="182"/>
      <c r="AJ3" s="182"/>
      <c r="AK3" s="182"/>
      <c r="AL3" s="182"/>
      <c r="AM3" s="183"/>
      <c r="AN3" s="183"/>
      <c r="AO3" s="183"/>
      <c r="AP3" s="183"/>
      <c r="AQ3" s="183"/>
      <c r="AR3" s="183"/>
      <c r="AS3" s="183"/>
      <c r="AT3" s="183"/>
      <c r="AU3" s="183"/>
      <c r="AV3" s="183"/>
      <c r="AW3" s="184" t="s">
        <v>11</v>
      </c>
      <c r="AX3" s="184"/>
      <c r="AY3" s="184"/>
      <c r="AZ3" s="184"/>
      <c r="BA3" s="184"/>
      <c r="BB3" s="184"/>
      <c r="BC3" s="184"/>
      <c r="BD3" s="184"/>
      <c r="BE3" s="184"/>
      <c r="BF3" s="184"/>
      <c r="BG3" s="184" t="s">
        <v>11</v>
      </c>
      <c r="BH3" s="184"/>
      <c r="BI3" s="184"/>
      <c r="BJ3" s="184"/>
      <c r="BK3" s="184"/>
      <c r="BL3" s="184"/>
      <c r="BM3" s="184"/>
      <c r="BN3" s="184"/>
      <c r="BO3" s="184"/>
      <c r="BP3" s="184"/>
      <c r="BQ3" s="185" t="s">
        <v>8</v>
      </c>
      <c r="BR3" s="186"/>
      <c r="BS3" s="185" t="s">
        <v>12</v>
      </c>
      <c r="BT3" s="186"/>
      <c r="BU3" s="185" t="s">
        <v>11</v>
      </c>
      <c r="BV3" s="186"/>
      <c r="BW3" s="187" t="s">
        <v>13</v>
      </c>
      <c r="BX3" s="197"/>
      <c r="BY3" s="202"/>
      <c r="BZ3" s="203"/>
      <c r="CA3" s="202"/>
      <c r="CB3" s="203"/>
      <c r="CC3" s="164"/>
      <c r="CD3" s="165"/>
      <c r="CE3" s="213"/>
      <c r="CF3" s="206"/>
      <c r="CG3" s="209"/>
      <c r="CH3" s="2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</row>
    <row r="4" spans="1:134" ht="95" x14ac:dyDescent="0.3">
      <c r="A4" s="133"/>
      <c r="B4" s="134"/>
      <c r="C4" s="11" t="s">
        <v>14</v>
      </c>
      <c r="D4" s="12" t="s">
        <v>15</v>
      </c>
      <c r="E4" s="13">
        <v>1</v>
      </c>
      <c r="F4" s="14">
        <v>2</v>
      </c>
      <c r="G4" s="14">
        <v>3</v>
      </c>
      <c r="H4" s="14">
        <v>4</v>
      </c>
      <c r="I4" s="15">
        <v>5</v>
      </c>
      <c r="J4" s="15">
        <v>6</v>
      </c>
      <c r="K4" s="16" t="s">
        <v>16</v>
      </c>
      <c r="L4" s="14">
        <v>1</v>
      </c>
      <c r="M4" s="14">
        <v>2</v>
      </c>
      <c r="N4" s="14">
        <v>3</v>
      </c>
      <c r="O4" s="14">
        <v>4</v>
      </c>
      <c r="P4" s="15">
        <v>5</v>
      </c>
      <c r="Q4" s="15">
        <v>6</v>
      </c>
      <c r="R4" s="16" t="s">
        <v>16</v>
      </c>
      <c r="S4" s="14">
        <v>1</v>
      </c>
      <c r="T4" s="14">
        <v>2</v>
      </c>
      <c r="U4" s="14">
        <v>3</v>
      </c>
      <c r="V4" s="14">
        <v>4</v>
      </c>
      <c r="W4" s="15">
        <v>5</v>
      </c>
      <c r="X4" s="15">
        <v>6</v>
      </c>
      <c r="Y4" s="17" t="s">
        <v>16</v>
      </c>
      <c r="Z4" s="18">
        <v>1</v>
      </c>
      <c r="AA4" s="19">
        <v>2</v>
      </c>
      <c r="AB4" s="19">
        <v>3</v>
      </c>
      <c r="AC4" s="19">
        <v>4</v>
      </c>
      <c r="AD4" s="20">
        <v>5</v>
      </c>
      <c r="AE4" s="20">
        <v>6</v>
      </c>
      <c r="AF4" s="21" t="s">
        <v>17</v>
      </c>
      <c r="AG4" s="21" t="s">
        <v>18</v>
      </c>
      <c r="AH4" s="22" t="s">
        <v>8</v>
      </c>
      <c r="AI4" s="22" t="s">
        <v>12</v>
      </c>
      <c r="AJ4" s="23" t="s">
        <v>11</v>
      </c>
      <c r="AK4" s="22" t="s">
        <v>19</v>
      </c>
      <c r="AL4" s="24" t="s">
        <v>20</v>
      </c>
      <c r="AM4" s="25" t="s">
        <v>21</v>
      </c>
      <c r="AN4" s="26" t="s">
        <v>22</v>
      </c>
      <c r="AO4" s="26" t="s">
        <v>23</v>
      </c>
      <c r="AP4" s="26" t="s">
        <v>24</v>
      </c>
      <c r="AQ4" s="27" t="s">
        <v>25</v>
      </c>
      <c r="AR4" s="27" t="s">
        <v>26</v>
      </c>
      <c r="AS4" s="27" t="s">
        <v>27</v>
      </c>
      <c r="AT4" s="27" t="s">
        <v>28</v>
      </c>
      <c r="AU4" s="28" t="s">
        <v>29</v>
      </c>
      <c r="AV4" s="29" t="s">
        <v>30</v>
      </c>
      <c r="AW4" s="30" t="s">
        <v>21</v>
      </c>
      <c r="AX4" s="26" t="s">
        <v>22</v>
      </c>
      <c r="AY4" s="31" t="s">
        <v>23</v>
      </c>
      <c r="AZ4" s="26" t="s">
        <v>24</v>
      </c>
      <c r="BA4" s="27" t="s">
        <v>25</v>
      </c>
      <c r="BB4" s="27" t="s">
        <v>26</v>
      </c>
      <c r="BC4" s="27" t="s">
        <v>27</v>
      </c>
      <c r="BD4" s="27" t="s">
        <v>28</v>
      </c>
      <c r="BE4" s="28" t="s">
        <v>29</v>
      </c>
      <c r="BF4" s="29" t="s">
        <v>30</v>
      </c>
      <c r="BG4" s="30" t="s">
        <v>21</v>
      </c>
      <c r="BH4" s="26" t="s">
        <v>22</v>
      </c>
      <c r="BI4" s="26" t="s">
        <v>23</v>
      </c>
      <c r="BJ4" s="26" t="s">
        <v>24</v>
      </c>
      <c r="BK4" s="27" t="s">
        <v>25</v>
      </c>
      <c r="BL4" s="27" t="s">
        <v>26</v>
      </c>
      <c r="BM4" s="27" t="s">
        <v>27</v>
      </c>
      <c r="BN4" s="27" t="s">
        <v>28</v>
      </c>
      <c r="BO4" s="28" t="s">
        <v>29</v>
      </c>
      <c r="BP4" s="29" t="s">
        <v>30</v>
      </c>
      <c r="BQ4" s="32" t="s">
        <v>31</v>
      </c>
      <c r="BR4" s="33" t="s">
        <v>32</v>
      </c>
      <c r="BS4" s="34" t="s">
        <v>31</v>
      </c>
      <c r="BT4" s="33" t="s">
        <v>32</v>
      </c>
      <c r="BU4" s="34" t="s">
        <v>31</v>
      </c>
      <c r="BV4" s="33" t="s">
        <v>32</v>
      </c>
      <c r="BW4" s="188"/>
      <c r="BX4" s="35" t="s">
        <v>33</v>
      </c>
      <c r="BY4" s="36" t="s">
        <v>14</v>
      </c>
      <c r="BZ4" s="37" t="s">
        <v>15</v>
      </c>
      <c r="CA4" s="38" t="s">
        <v>14</v>
      </c>
      <c r="CB4" s="39" t="s">
        <v>15</v>
      </c>
      <c r="CC4" s="40" t="s">
        <v>14</v>
      </c>
      <c r="CD4" s="41" t="s">
        <v>34</v>
      </c>
      <c r="CE4" s="98" t="s">
        <v>35</v>
      </c>
      <c r="CF4" s="100" t="s">
        <v>46</v>
      </c>
      <c r="CG4" s="102" t="s">
        <v>36</v>
      </c>
      <c r="CH4" s="103" t="s">
        <v>37</v>
      </c>
    </row>
    <row r="5" spans="1:134" x14ac:dyDescent="0.35">
      <c r="A5" s="46" t="s">
        <v>62</v>
      </c>
      <c r="B5" s="47"/>
      <c r="C5" s="48">
        <v>69</v>
      </c>
      <c r="D5" s="49">
        <f>IF(ISNUMBER(C5),RANK(C5,C:C),"")</f>
        <v>1</v>
      </c>
      <c r="E5" s="51">
        <v>4</v>
      </c>
      <c r="F5" s="52">
        <v>18</v>
      </c>
      <c r="G5" s="52">
        <v>12</v>
      </c>
      <c r="H5" s="52">
        <v>0</v>
      </c>
      <c r="I5" s="52">
        <v>0</v>
      </c>
      <c r="J5" s="52">
        <v>0</v>
      </c>
      <c r="K5" s="53">
        <v>1</v>
      </c>
      <c r="L5" s="52">
        <v>5</v>
      </c>
      <c r="M5" s="52">
        <v>19</v>
      </c>
      <c r="N5" s="52">
        <v>10</v>
      </c>
      <c r="O5" s="52">
        <v>0</v>
      </c>
      <c r="P5" s="52">
        <v>0</v>
      </c>
      <c r="Q5" s="52">
        <v>0</v>
      </c>
      <c r="R5" s="53">
        <v>1</v>
      </c>
      <c r="S5" s="52">
        <v>5</v>
      </c>
      <c r="T5" s="52">
        <v>17</v>
      </c>
      <c r="U5" s="52">
        <v>11</v>
      </c>
      <c r="V5" s="52">
        <v>0</v>
      </c>
      <c r="W5" s="52">
        <v>0</v>
      </c>
      <c r="X5" s="52">
        <v>0</v>
      </c>
      <c r="Y5" s="54">
        <v>1</v>
      </c>
      <c r="Z5" s="55"/>
      <c r="AA5" s="52"/>
      <c r="AB5" s="56"/>
      <c r="AC5" s="56"/>
      <c r="AD5" s="57"/>
      <c r="AE5" s="57"/>
      <c r="AF5" s="57"/>
      <c r="AG5" s="57"/>
      <c r="AH5" s="58">
        <f>IF(ISNUMBER(F5),(MIN(100,(IF(E5&gt;11,10,E5*0.89)+IF(F5&gt;7,10,F5*1.33)+(IF(G5&gt;9,20,G5*2))+(IF(H5&gt;9,30,H5*3))+(I5*4.5)+(J5*6)))),"")</f>
        <v>33.56</v>
      </c>
      <c r="AI5" s="58">
        <f>IF(ISNUMBER(G5),(MIN(100,(IF(L5&gt;11,10,L5*0.89)+IF(M5&gt;7,10,M5*1.33)+(IF(N5&gt;9,20,N5*2))+(IF(O5&gt;9,30,O5*3))+(P5*4.5)+(Q5*6)))),"")</f>
        <v>34.450000000000003</v>
      </c>
      <c r="AJ5" s="59">
        <f>IF(ISNUMBER(H5),(MIN(100,(IF(S5&gt;11,10,S5*0.89)+IF(T5&gt;7,10,T5*1.33)+(IF(U5&gt;9,20,U5*2))+(IF(V5&gt;9,30,V5*3))+(W5*4.5)+(X5*6)))),"")</f>
        <v>34.450000000000003</v>
      </c>
      <c r="AK5" s="60">
        <f>IF(ISNUMBER(I5),(MIN(100,(IF(Z5&gt;11,10,Z5*0.89)+IF(AA5&gt;7,10,AA5*1.33)+(IF(AB5&gt;9,20,AB5*2))+(IF(AC5&gt;9,30,AC5*3))+(AD5*4.5)+(AE5*6)))),"")</f>
        <v>0</v>
      </c>
      <c r="AL5" s="61">
        <f>IF(ISNUMBER(F5),MIN(100,AVERAGE(AH5:AJ5)),"")</f>
        <v>34.153333333333336</v>
      </c>
      <c r="AM5" s="62">
        <v>7</v>
      </c>
      <c r="AN5" s="63">
        <v>5</v>
      </c>
      <c r="AO5" s="63">
        <v>4</v>
      </c>
      <c r="AP5" s="63">
        <v>6</v>
      </c>
      <c r="AQ5" s="64">
        <v>2</v>
      </c>
      <c r="AR5" s="64">
        <v>10</v>
      </c>
      <c r="AS5" s="64">
        <v>10</v>
      </c>
      <c r="AT5" s="64">
        <v>5</v>
      </c>
      <c r="AU5" s="63">
        <v>13</v>
      </c>
      <c r="AV5" s="65">
        <v>2</v>
      </c>
      <c r="AW5" s="66">
        <v>8</v>
      </c>
      <c r="AX5" s="63">
        <v>5</v>
      </c>
      <c r="AY5" s="63">
        <v>7</v>
      </c>
      <c r="AZ5" s="63">
        <v>7</v>
      </c>
      <c r="BA5" s="64">
        <v>2</v>
      </c>
      <c r="BB5" s="64">
        <v>10</v>
      </c>
      <c r="BC5" s="64">
        <v>10</v>
      </c>
      <c r="BD5" s="64">
        <v>5</v>
      </c>
      <c r="BE5" s="63">
        <v>22</v>
      </c>
      <c r="BF5" s="65">
        <v>2</v>
      </c>
      <c r="BG5" s="66">
        <v>9</v>
      </c>
      <c r="BH5" s="63">
        <v>9</v>
      </c>
      <c r="BI5" s="63">
        <v>8</v>
      </c>
      <c r="BJ5" s="63">
        <v>9</v>
      </c>
      <c r="BK5" s="64">
        <v>2</v>
      </c>
      <c r="BL5" s="64">
        <v>10</v>
      </c>
      <c r="BM5" s="64">
        <v>10</v>
      </c>
      <c r="BN5" s="64">
        <v>10</v>
      </c>
      <c r="BO5" s="63">
        <v>28</v>
      </c>
      <c r="BP5" s="65">
        <v>2</v>
      </c>
      <c r="BQ5" s="67">
        <f>((AM5+AN5)*1.5)+AO5+(AP5*2)+((AQ5+AR5+AS5+AT5)*0.6)+SUM(AU5:AU5)</f>
        <v>63.2</v>
      </c>
      <c r="BR5" s="68">
        <f>BQ5-((AV5*12.5)/2)</f>
        <v>50.7</v>
      </c>
      <c r="BS5" s="69">
        <f>((AW5+AX5)*1.5)+AY5+(AZ5*2)+((BA5+BB5+BC5+BD5)*0.6)+SUM(BE5:BE5)</f>
        <v>78.7</v>
      </c>
      <c r="BT5" s="68">
        <f>BS5-(((BF5*12.5)/2))</f>
        <v>66.2</v>
      </c>
      <c r="BU5" s="69">
        <f>((BG5+BH5)*1.5)+BI5+(BJ5*2)+((BK5+BL5+BM5+BN5)*0.6)+SUM(BO5:BO5)</f>
        <v>100.2</v>
      </c>
      <c r="BV5" s="68">
        <f>BU5-(BP5*12.5)/2</f>
        <v>87.7</v>
      </c>
      <c r="BW5" s="70">
        <f>IF(ISNONTEXT(A5),"",((BQ5+BS5+BU5)/3))</f>
        <v>80.7</v>
      </c>
      <c r="BX5" s="71">
        <f>IF(ISNONTEXT(A5),"",(((K5+R5+Y5+AV5+BF5+BP5)/6)*12.5))</f>
        <v>18.75</v>
      </c>
      <c r="BY5" s="72">
        <f>(AL5*2.5-(BX5/2))</f>
        <v>76.00833333333334</v>
      </c>
      <c r="BZ5" s="73">
        <f>IF(ISNONTEXT(A5),"",RANK(BY5,BY:BY))</f>
        <v>1</v>
      </c>
      <c r="CA5" s="74">
        <f>IF(ISNONTEXT(A5),"",MAX(0,(BW5*2.5)-(BX5/2)))</f>
        <v>192.375</v>
      </c>
      <c r="CB5" s="75">
        <f>IF(ISNONTEXT(A5),"",RANK(CA5,CA:CA))</f>
        <v>1</v>
      </c>
      <c r="CC5" s="76">
        <f>IF(ISNONTEXT(A5),"",(CA5+BY5))</f>
        <v>268.38333333333333</v>
      </c>
      <c r="CD5" s="77">
        <f>IF(ISNONTEXT(A5),"",SUM(BZ5,CB5))</f>
        <v>2</v>
      </c>
      <c r="CE5" s="99">
        <f>IF(ISNONTEXT(A5),"",RANK(CD5,CD:CD,1))</f>
        <v>1</v>
      </c>
      <c r="CF5" s="101">
        <f>D5</f>
        <v>1</v>
      </c>
      <c r="CG5" s="104">
        <f>CF5+CE5</f>
        <v>2</v>
      </c>
      <c r="CH5" s="105">
        <f>IF(ISNONTEXT(A5),"",RANK(CG5,CG:CG,1))</f>
        <v>1</v>
      </c>
      <c r="CI5" s="82"/>
      <c r="CJ5" s="83"/>
    </row>
    <row r="6" spans="1:134" x14ac:dyDescent="0.35">
      <c r="A6" s="46" t="s">
        <v>63</v>
      </c>
      <c r="B6" s="47"/>
      <c r="C6" s="48">
        <v>67</v>
      </c>
      <c r="D6" s="49">
        <f>IF(ISNUMBER(C6),RANK(C6,C:C),"")</f>
        <v>2</v>
      </c>
      <c r="E6" s="51">
        <v>4</v>
      </c>
      <c r="F6" s="52">
        <v>16</v>
      </c>
      <c r="G6" s="52">
        <v>1</v>
      </c>
      <c r="H6" s="52">
        <v>0</v>
      </c>
      <c r="I6" s="52">
        <v>0</v>
      </c>
      <c r="J6" s="52">
        <v>0</v>
      </c>
      <c r="K6" s="53">
        <v>6</v>
      </c>
      <c r="L6" s="52">
        <v>3</v>
      </c>
      <c r="M6" s="52">
        <v>15</v>
      </c>
      <c r="N6" s="52">
        <v>1</v>
      </c>
      <c r="O6" s="52">
        <v>0</v>
      </c>
      <c r="P6" s="52">
        <v>0</v>
      </c>
      <c r="Q6" s="52">
        <v>0</v>
      </c>
      <c r="R6" s="53">
        <v>6</v>
      </c>
      <c r="S6" s="52">
        <v>6</v>
      </c>
      <c r="T6" s="52">
        <v>14</v>
      </c>
      <c r="U6" s="52">
        <v>1</v>
      </c>
      <c r="V6" s="52">
        <v>0</v>
      </c>
      <c r="W6" s="52">
        <v>0</v>
      </c>
      <c r="X6" s="52">
        <v>0</v>
      </c>
      <c r="Y6" s="54">
        <v>6</v>
      </c>
      <c r="Z6" s="55"/>
      <c r="AA6" s="52"/>
      <c r="AB6" s="56"/>
      <c r="AC6" s="56"/>
      <c r="AD6" s="57"/>
      <c r="AE6" s="57"/>
      <c r="AF6" s="57"/>
      <c r="AG6" s="57"/>
      <c r="AH6" s="58">
        <f>IF(ISNUMBER(F6),(MIN(100,(IF(E6&gt;11,10,E6*0.89)+IF(F6&gt;7,10,F6*1.33)+(IF(G6&gt;9,20,G6*2))+(IF(H6&gt;9,30,H6*3))+(I6*4.5)+(J6*6)))),"")</f>
        <v>15.56</v>
      </c>
      <c r="AI6" s="58">
        <f>IF(ISNUMBER(G6),(MIN(100,(IF(L6&gt;11,10,L6*0.89)+IF(M6&gt;7,10,M6*1.33)+(IF(N6&gt;9,20,N6*2))+(IF(O6&gt;9,30,O6*3))+(P6*4.5)+(Q6*6)))),"")</f>
        <v>14.67</v>
      </c>
      <c r="AJ6" s="59">
        <f>IF(ISNUMBER(H6),(MIN(100,(IF(S6&gt;11,10,S6*0.89)+IF(T6&gt;7,10,T6*1.33)+(IF(U6&gt;9,20,U6*2))+(IF(V6&gt;9,30,V6*3))+(W6*4.5)+(X6*6)))),"")</f>
        <v>17.34</v>
      </c>
      <c r="AK6" s="60">
        <f>IF(ISNUMBER(I6),(MIN(100,(IF(Z6&gt;11,10,Z6*0.89)+IF(AA6&gt;7,10,AA6*1.33)+(IF(AB6&gt;9,20,AB6*2))+(IF(AC6&gt;9,30,AC6*3))+(AD6*4.5)+(AE6*6)))),"")</f>
        <v>0</v>
      </c>
      <c r="AL6" s="61">
        <f>IF(ISNUMBER(F6),MIN(100,AVERAGE(AH6:AJ6)),"")</f>
        <v>15.856666666666667</v>
      </c>
      <c r="AM6" s="62">
        <v>8</v>
      </c>
      <c r="AN6" s="63">
        <v>4</v>
      </c>
      <c r="AO6" s="63">
        <v>7</v>
      </c>
      <c r="AP6" s="63">
        <v>6</v>
      </c>
      <c r="AQ6" s="64">
        <v>2</v>
      </c>
      <c r="AR6" s="64">
        <v>7</v>
      </c>
      <c r="AS6" s="64">
        <v>4</v>
      </c>
      <c r="AT6" s="64">
        <v>9</v>
      </c>
      <c r="AU6" s="63">
        <v>19</v>
      </c>
      <c r="AV6" s="65">
        <v>6</v>
      </c>
      <c r="AW6" s="66">
        <v>6</v>
      </c>
      <c r="AX6" s="63">
        <v>6</v>
      </c>
      <c r="AY6" s="63">
        <v>7</v>
      </c>
      <c r="AZ6" s="63">
        <v>7</v>
      </c>
      <c r="BA6" s="64">
        <v>2</v>
      </c>
      <c r="BB6" s="64">
        <v>8</v>
      </c>
      <c r="BC6" s="64">
        <v>4</v>
      </c>
      <c r="BD6" s="64">
        <v>8</v>
      </c>
      <c r="BE6" s="63">
        <v>25</v>
      </c>
      <c r="BF6" s="65">
        <v>6</v>
      </c>
      <c r="BG6" s="66">
        <v>5</v>
      </c>
      <c r="BH6" s="63">
        <v>3</v>
      </c>
      <c r="BI6" s="63">
        <v>4</v>
      </c>
      <c r="BJ6" s="63">
        <v>5</v>
      </c>
      <c r="BK6" s="64">
        <v>2</v>
      </c>
      <c r="BL6" s="64">
        <v>7</v>
      </c>
      <c r="BM6" s="64">
        <v>4</v>
      </c>
      <c r="BN6" s="64">
        <v>9</v>
      </c>
      <c r="BO6" s="63">
        <v>10</v>
      </c>
      <c r="BP6" s="65">
        <v>1</v>
      </c>
      <c r="BQ6" s="67">
        <f>((AM6+AN6)*1.5)+AO6+(AP6*2)+((AQ6+AR6+AS6+AT6)*0.6)+SUM(AU6:AU6)</f>
        <v>69.2</v>
      </c>
      <c r="BR6" s="68">
        <f>BQ6-((AV6*12.5)/2)</f>
        <v>31.700000000000003</v>
      </c>
      <c r="BS6" s="69">
        <f>((AW6+AX6)*1.5)+AY6+(AZ6*2)+((BA6+BB6+BC6+BD6)*0.6)+SUM(BE6:BE6)</f>
        <v>77.2</v>
      </c>
      <c r="BT6" s="68">
        <f>BS6-(((BF6*12.5)/2))</f>
        <v>39.700000000000003</v>
      </c>
      <c r="BU6" s="69">
        <f>((BG6+BH6)*1.5)+BI6+(BJ6*2)+((BK6+BL6+BM6+BN6)*0.6)+SUM(BO6:BO6)</f>
        <v>49.2</v>
      </c>
      <c r="BV6" s="68">
        <f>BU6-(BP6*12.5)/2</f>
        <v>42.95</v>
      </c>
      <c r="BW6" s="70">
        <f>IF(ISNONTEXT(A6),"",((BQ6+BS6+BU6)/3))</f>
        <v>65.2</v>
      </c>
      <c r="BX6" s="71">
        <f>IF(ISNONTEXT(A6),"",(((K6+R6+Y6+AV6+BF6+BP6)/6)*12.5))</f>
        <v>64.583333333333343</v>
      </c>
      <c r="BY6" s="72">
        <f>(AL6*2.5-(BX6/2))</f>
        <v>7.3499999999999943</v>
      </c>
      <c r="BZ6" s="73">
        <f>IF(ISNONTEXT(A6),"",RANK(BY6,BY:BY))</f>
        <v>2</v>
      </c>
      <c r="CA6" s="74">
        <f>IF(ISNONTEXT(A6),"",MAX(0,(BW6*2.5)-(BX6/2)))</f>
        <v>130.70833333333331</v>
      </c>
      <c r="CB6" s="75">
        <f>IF(ISNONTEXT(A6),"",RANK(CA6,CA:CA))</f>
        <v>2</v>
      </c>
      <c r="CC6" s="76">
        <f>IF(ISNONTEXT(A6),"",(CA6+BY6))</f>
        <v>138.05833333333331</v>
      </c>
      <c r="CD6" s="77">
        <f>IF(ISNONTEXT(A6),"",SUM(BZ6,CB6))</f>
        <v>4</v>
      </c>
      <c r="CE6" s="99">
        <f>IF(ISNONTEXT(A6),"",RANK(CD6,CD:CD,1))</f>
        <v>2</v>
      </c>
      <c r="CF6" s="101">
        <f>D6</f>
        <v>2</v>
      </c>
      <c r="CG6" s="104">
        <f>CF6+CE6</f>
        <v>4</v>
      </c>
      <c r="CH6" s="105">
        <f>IF(ISNONTEXT(A6),"",RANK(CG6,CG:CG,1))</f>
        <v>2</v>
      </c>
      <c r="CI6" s="82"/>
      <c r="CJ6" s="83"/>
    </row>
  </sheetData>
  <protectedRanges>
    <protectedRange sqref="AV4:BD4 BF4:BN4 BP4 AM4:AT4" name="Tartomány1_1_2_2_2_1_1_1"/>
    <protectedRange sqref="T3:Y3 AA3:AK3 N3:R3" name="Tartomány1_1_1_1_3_1"/>
  </protectedRanges>
  <sortState ref="A5:ED7">
    <sortCondition ref="CH5:CH7"/>
  </sortState>
  <mergeCells count="20">
    <mergeCell ref="CF1:CF3"/>
    <mergeCell ref="CG1:CH3"/>
    <mergeCell ref="BY1:BZ3"/>
    <mergeCell ref="CA1:CB3"/>
    <mergeCell ref="CC1:CE3"/>
    <mergeCell ref="A3:A4"/>
    <mergeCell ref="B3:B4"/>
    <mergeCell ref="C3:D3"/>
    <mergeCell ref="E3:K3"/>
    <mergeCell ref="L3:R3"/>
    <mergeCell ref="S3:Y3"/>
    <mergeCell ref="AD3:AV3"/>
    <mergeCell ref="AW3:BF3"/>
    <mergeCell ref="AD1:BW2"/>
    <mergeCell ref="BX1:BX3"/>
    <mergeCell ref="BG3:BP3"/>
    <mergeCell ref="BQ3:BR3"/>
    <mergeCell ref="BS3:BT3"/>
    <mergeCell ref="BU3:BV3"/>
    <mergeCell ref="BW3:BW4"/>
  </mergeCells>
  <conditionalFormatting sqref="AH5:AK5">
    <cfRule type="top10" dxfId="7" priority="9" bottom="1" rank="1"/>
    <cfRule type="top10" dxfId="6" priority="10" rank="1"/>
  </conditionalFormatting>
  <conditionalFormatting sqref="BU5 BQ5 BS5">
    <cfRule type="top10" dxfId="5" priority="11" bottom="1" rank="1"/>
    <cfRule type="top10" dxfId="4" priority="12" rank="1"/>
  </conditionalFormatting>
  <conditionalFormatting sqref="AH6:AK6">
    <cfRule type="top10" dxfId="3" priority="45" bottom="1" rank="1"/>
    <cfRule type="top10" dxfId="2" priority="46" rank="1"/>
  </conditionalFormatting>
  <conditionalFormatting sqref="BU6 BQ6 BS6">
    <cfRule type="top10" dxfId="1" priority="47" bottom="1" rank="1"/>
    <cfRule type="top10" dxfId="0" priority="48" rank="1"/>
  </conditionalFormatting>
  <dataValidations count="3">
    <dataValidation type="decimal" allowBlank="1" showInputMessage="1" showErrorMessage="1" sqref="AQ7:AQ1048576 BI7:BI1048576 AX7:AX1048576 BI1:BI2 AX1:AX2 BD1:BD2 AQ1:AQ2 BD7:BD1048576">
      <formula1>0</formula1>
      <formula2>20</formula2>
    </dataValidation>
    <dataValidation type="decimal" allowBlank="1" showInputMessage="1" showErrorMessage="1" sqref="BB7:BC1048576 AO7:AP1048576 BG7:BH1048576 BG1:BH2 AT1:AW2 AO1:AP2 BB1:BC2 AT7:AW1048576">
      <formula1>0</formula1>
      <formula2>5</formula2>
    </dataValidation>
    <dataValidation type="decimal" allowBlank="1" showInputMessage="1" showErrorMessage="1" sqref="BJ7:BO1048576 BE7:BF1048576 AR7:AS1048576 BG3 AW3 AW4:BE4 BG4:BO4 AM4:AU4 AD7:AN1048576 BE1:BF2 BJ1:BO2 AD1:AD3 AR1:AS2 AE1:AN2 AZ1:BA2 AZ7:BA1048576">
      <formula1>0</formula1>
      <formula2>10</formula2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9</vt:i4>
      </vt:variant>
    </vt:vector>
  </HeadingPairs>
  <TitlesOfParts>
    <vt:vector size="9" baseType="lpstr">
      <vt:lpstr>1A</vt:lpstr>
      <vt:lpstr>1B</vt:lpstr>
      <vt:lpstr>2A</vt:lpstr>
      <vt:lpstr>2B</vt:lpstr>
      <vt:lpstr>3B</vt:lpstr>
      <vt:lpstr>4B</vt:lpstr>
      <vt:lpstr>5B</vt:lpstr>
      <vt:lpstr>6A</vt:lpstr>
      <vt:lpstr>6B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Márk Fekete</dc:creator>
  <cp:lastModifiedBy>Purzsás Viktória</cp:lastModifiedBy>
  <dcterms:created xsi:type="dcterms:W3CDTF">2018-02-23T10:07:23Z</dcterms:created>
  <dcterms:modified xsi:type="dcterms:W3CDTF">2020-03-07T09:43:27Z</dcterms:modified>
</cp:coreProperties>
</file>