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2135"/>
  </bookViews>
  <sheets>
    <sheet name="1A" sheetId="7" r:id="rId1"/>
    <sheet name="1B" sheetId="9" r:id="rId2"/>
    <sheet name="2A" sheetId="8" r:id="rId3"/>
    <sheet name="2B" sheetId="10" r:id="rId4"/>
    <sheet name="3A" sheetId="1" r:id="rId5"/>
    <sheet name="3B" sheetId="5" r:id="rId6"/>
    <sheet name="4A" sheetId="2" r:id="rId7"/>
    <sheet name="4B" sheetId="4" r:id="rId8"/>
    <sheet name="5B" sheetId="6" r:id="rId9"/>
    <sheet name="6B Fiu Lány" sheetId="3" r:id="rId10"/>
    <sheet name="Fiu 1B" sheetId="11" r:id="rId11"/>
    <sheet name="Fiu5B" sheetId="12" r:id="rId12"/>
    <sheet name="Fiu4B" sheetId="13" r:id="rId1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X5" i="13"/>
  <c r="BU5"/>
  <c r="BV5" s="1"/>
  <c r="BS5"/>
  <c r="BT5" s="1"/>
  <c r="BQ5"/>
  <c r="BW5" s="1"/>
  <c r="CA5" s="1"/>
  <c r="AK5"/>
  <c r="AJ5"/>
  <c r="AI5"/>
  <c r="AH5"/>
  <c r="AL5" s="1"/>
  <c r="BY5" s="1"/>
  <c r="D5"/>
  <c r="CF5" s="1"/>
  <c r="CG5" s="1"/>
  <c r="BX5" i="12"/>
  <c r="BU5"/>
  <c r="BV5" s="1"/>
  <c r="BS5"/>
  <c r="BT5" s="1"/>
  <c r="BQ5"/>
  <c r="AK5"/>
  <c r="AJ5"/>
  <c r="AI5"/>
  <c r="AH5"/>
  <c r="D5"/>
  <c r="CF5" s="1"/>
  <c r="AH8" i="6"/>
  <c r="J5" i="7"/>
  <c r="J6"/>
  <c r="H4" i="11"/>
  <c r="F4"/>
  <c r="I4" s="1"/>
  <c r="D4"/>
  <c r="BX14" i="5"/>
  <c r="BU14"/>
  <c r="BV14" s="1"/>
  <c r="BS14"/>
  <c r="BT14" s="1"/>
  <c r="BQ14"/>
  <c r="AK14"/>
  <c r="AJ14"/>
  <c r="AI14"/>
  <c r="AH14"/>
  <c r="D14"/>
  <c r="CF14" s="1"/>
  <c r="BX6" i="3"/>
  <c r="BU6"/>
  <c r="BV6" s="1"/>
  <c r="BS6"/>
  <c r="BT6" s="1"/>
  <c r="BQ6"/>
  <c r="BR6" s="1"/>
  <c r="AK6"/>
  <c r="AJ6"/>
  <c r="AI6"/>
  <c r="AH6"/>
  <c r="D6"/>
  <c r="CF6" s="1"/>
  <c r="BX5"/>
  <c r="BU5"/>
  <c r="BV5" s="1"/>
  <c r="BS5"/>
  <c r="BT5" s="1"/>
  <c r="BQ5"/>
  <c r="BR5" s="1"/>
  <c r="AK5"/>
  <c r="AJ5"/>
  <c r="AI5"/>
  <c r="AH5"/>
  <c r="D5"/>
  <c r="CF5" s="1"/>
  <c r="H4" i="10"/>
  <c r="F4"/>
  <c r="D4"/>
  <c r="H12" i="9"/>
  <c r="F12"/>
  <c r="D12"/>
  <c r="H10"/>
  <c r="F10"/>
  <c r="D10"/>
  <c r="H13"/>
  <c r="F13"/>
  <c r="D13"/>
  <c r="H6"/>
  <c r="F6"/>
  <c r="D6"/>
  <c r="H12" i="10"/>
  <c r="F12"/>
  <c r="D12"/>
  <c r="H7"/>
  <c r="F7"/>
  <c r="D7"/>
  <c r="H10"/>
  <c r="F10"/>
  <c r="D10"/>
  <c r="H6"/>
  <c r="F6"/>
  <c r="D6"/>
  <c r="H11"/>
  <c r="F11"/>
  <c r="D11"/>
  <c r="H8"/>
  <c r="F8"/>
  <c r="D8"/>
  <c r="H9"/>
  <c r="F9"/>
  <c r="D9"/>
  <c r="H5"/>
  <c r="F5"/>
  <c r="D5"/>
  <c r="H7" i="9"/>
  <c r="F7"/>
  <c r="D7"/>
  <c r="H8"/>
  <c r="F8"/>
  <c r="D8"/>
  <c r="H4"/>
  <c r="F4"/>
  <c r="D4"/>
  <c r="H9"/>
  <c r="F9"/>
  <c r="D9"/>
  <c r="H16"/>
  <c r="F16"/>
  <c r="D16"/>
  <c r="H5"/>
  <c r="F5"/>
  <c r="D5"/>
  <c r="F14"/>
  <c r="F15"/>
  <c r="F11"/>
  <c r="J6" i="8"/>
  <c r="H6"/>
  <c r="F6"/>
  <c r="D6"/>
  <c r="J4"/>
  <c r="H4"/>
  <c r="F4"/>
  <c r="D4"/>
  <c r="J7"/>
  <c r="H7"/>
  <c r="F7"/>
  <c r="D7"/>
  <c r="J5"/>
  <c r="H5"/>
  <c r="F5"/>
  <c r="D5"/>
  <c r="H14" i="9"/>
  <c r="D14"/>
  <c r="H15"/>
  <c r="D15"/>
  <c r="H11"/>
  <c r="D11"/>
  <c r="J4" i="7"/>
  <c r="BR5" i="13" l="1"/>
  <c r="CB5"/>
  <c r="CC5"/>
  <c r="BZ5"/>
  <c r="CD5" s="1"/>
  <c r="AL6" i="3"/>
  <c r="BY6"/>
  <c r="BZ6" s="1"/>
  <c r="AL5"/>
  <c r="AL5" i="12"/>
  <c r="BY5" s="1"/>
  <c r="BW5"/>
  <c r="CA5" s="1"/>
  <c r="CC5" s="1"/>
  <c r="CB5"/>
  <c r="BZ5"/>
  <c r="BR5"/>
  <c r="BW14" i="5"/>
  <c r="CA14" s="1"/>
  <c r="AL14"/>
  <c r="BY14" s="1"/>
  <c r="J4" i="11"/>
  <c r="K4" s="1"/>
  <c r="K5" i="8"/>
  <c r="K7"/>
  <c r="K4"/>
  <c r="K6"/>
  <c r="I9" i="10"/>
  <c r="I7"/>
  <c r="M4" i="8"/>
  <c r="M6"/>
  <c r="I6" i="10"/>
  <c r="I10"/>
  <c r="I13" i="9"/>
  <c r="I9"/>
  <c r="BR14" i="5"/>
  <c r="M5" i="8"/>
  <c r="BY5" i="3"/>
  <c r="BZ5" s="1"/>
  <c r="BW5"/>
  <c r="CA5" s="1"/>
  <c r="BW6"/>
  <c r="CA6" s="1"/>
  <c r="M7" i="8"/>
  <c r="I11" i="10"/>
  <c r="I4"/>
  <c r="I8"/>
  <c r="I5"/>
  <c r="I12"/>
  <c r="I6" i="9"/>
  <c r="I5"/>
  <c r="I4"/>
  <c r="I12"/>
  <c r="I10"/>
  <c r="I16"/>
  <c r="I7"/>
  <c r="I8"/>
  <c r="I11"/>
  <c r="I15"/>
  <c r="I14"/>
  <c r="J14" s="1"/>
  <c r="F5" i="7"/>
  <c r="D5"/>
  <c r="F6"/>
  <c r="D6"/>
  <c r="F4"/>
  <c r="D4"/>
  <c r="BX6" i="6"/>
  <c r="BU6"/>
  <c r="BV6" s="1"/>
  <c r="BS6"/>
  <c r="BT6" s="1"/>
  <c r="BQ6"/>
  <c r="BR6" s="1"/>
  <c r="AK6"/>
  <c r="AJ6"/>
  <c r="AI6"/>
  <c r="AH6"/>
  <c r="D6"/>
  <c r="CF6" s="1"/>
  <c r="BX5"/>
  <c r="BU5"/>
  <c r="BV5" s="1"/>
  <c r="BS5"/>
  <c r="BT5" s="1"/>
  <c r="BQ5"/>
  <c r="BR5" s="1"/>
  <c r="AK5"/>
  <c r="AJ5"/>
  <c r="AI5"/>
  <c r="AH5"/>
  <c r="D5"/>
  <c r="CF5" s="1"/>
  <c r="BX8"/>
  <c r="BU8"/>
  <c r="BV8" s="1"/>
  <c r="BS8"/>
  <c r="BT8" s="1"/>
  <c r="BQ8"/>
  <c r="BR8" s="1"/>
  <c r="AK8"/>
  <c r="AJ8"/>
  <c r="AI8"/>
  <c r="D8"/>
  <c r="CF8" s="1"/>
  <c r="BX7"/>
  <c r="BU7"/>
  <c r="BV7" s="1"/>
  <c r="BS7"/>
  <c r="BT7" s="1"/>
  <c r="BQ7"/>
  <c r="BR7" s="1"/>
  <c r="AK7"/>
  <c r="AJ7"/>
  <c r="AI7"/>
  <c r="AH7"/>
  <c r="D7"/>
  <c r="CF7" s="1"/>
  <c r="BX9" i="4"/>
  <c r="BU9"/>
  <c r="BV9" s="1"/>
  <c r="BS9"/>
  <c r="BT9" s="1"/>
  <c r="BQ9"/>
  <c r="BR9" s="1"/>
  <c r="AK9"/>
  <c r="AJ9"/>
  <c r="AI9"/>
  <c r="AH9"/>
  <c r="D9"/>
  <c r="CF9" s="1"/>
  <c r="BX6"/>
  <c r="BU6"/>
  <c r="BV6" s="1"/>
  <c r="BS6"/>
  <c r="BT6" s="1"/>
  <c r="BQ6"/>
  <c r="BR6" s="1"/>
  <c r="AK6"/>
  <c r="AJ6"/>
  <c r="AI6"/>
  <c r="AH6"/>
  <c r="D6"/>
  <c r="CF6" s="1"/>
  <c r="BX8"/>
  <c r="BU8"/>
  <c r="BV8" s="1"/>
  <c r="BS8"/>
  <c r="BT8" s="1"/>
  <c r="BQ8"/>
  <c r="BR8" s="1"/>
  <c r="AK8"/>
  <c r="AJ8"/>
  <c r="AI8"/>
  <c r="AH8"/>
  <c r="D8"/>
  <c r="CF8" s="1"/>
  <c r="BX5"/>
  <c r="BU5"/>
  <c r="BV5" s="1"/>
  <c r="BS5"/>
  <c r="BT5" s="1"/>
  <c r="BQ5"/>
  <c r="BR5" s="1"/>
  <c r="AK5"/>
  <c r="AJ5"/>
  <c r="AI5"/>
  <c r="AH5"/>
  <c r="D5"/>
  <c r="CF5" s="1"/>
  <c r="BX7"/>
  <c r="BU7"/>
  <c r="BV7" s="1"/>
  <c r="BS7"/>
  <c r="BT7" s="1"/>
  <c r="BQ7"/>
  <c r="BR7" s="1"/>
  <c r="AK7"/>
  <c r="AJ7"/>
  <c r="AI7"/>
  <c r="AH7"/>
  <c r="D7"/>
  <c r="CF7" s="1"/>
  <c r="BX12" i="5"/>
  <c r="BU12"/>
  <c r="BV12" s="1"/>
  <c r="BS12"/>
  <c r="BT12" s="1"/>
  <c r="BQ12"/>
  <c r="BR12" s="1"/>
  <c r="AK12"/>
  <c r="AJ12"/>
  <c r="AI12"/>
  <c r="AH12"/>
  <c r="D12"/>
  <c r="CF12" s="1"/>
  <c r="BX5"/>
  <c r="BU5"/>
  <c r="BV5" s="1"/>
  <c r="BS5"/>
  <c r="BT5" s="1"/>
  <c r="BQ5"/>
  <c r="BR5" s="1"/>
  <c r="AK5"/>
  <c r="AJ5"/>
  <c r="AI5"/>
  <c r="AH5"/>
  <c r="D5"/>
  <c r="CF5" s="1"/>
  <c r="BX13"/>
  <c r="BU13"/>
  <c r="BV13" s="1"/>
  <c r="BS13"/>
  <c r="BT13" s="1"/>
  <c r="BQ13"/>
  <c r="BR13" s="1"/>
  <c r="AK13"/>
  <c r="AJ13"/>
  <c r="AI13"/>
  <c r="AH13"/>
  <c r="D13"/>
  <c r="CF13" s="1"/>
  <c r="BX10"/>
  <c r="BU10"/>
  <c r="BV10" s="1"/>
  <c r="BS10"/>
  <c r="BT10" s="1"/>
  <c r="BQ10"/>
  <c r="BR10" s="1"/>
  <c r="AK10"/>
  <c r="AJ10"/>
  <c r="AI10"/>
  <c r="AH10"/>
  <c r="D10"/>
  <c r="CF10" s="1"/>
  <c r="BX7"/>
  <c r="BU7"/>
  <c r="BV7" s="1"/>
  <c r="BS7"/>
  <c r="BT7" s="1"/>
  <c r="BQ7"/>
  <c r="BR7" s="1"/>
  <c r="AK7"/>
  <c r="AJ7"/>
  <c r="AI7"/>
  <c r="AH7"/>
  <c r="D7"/>
  <c r="CF7" s="1"/>
  <c r="BX8"/>
  <c r="BU8"/>
  <c r="BV8" s="1"/>
  <c r="BS8"/>
  <c r="BT8" s="1"/>
  <c r="BQ8"/>
  <c r="BR8" s="1"/>
  <c r="AK8"/>
  <c r="AJ8"/>
  <c r="AI8"/>
  <c r="AH8"/>
  <c r="D8"/>
  <c r="CF8" s="1"/>
  <c r="AJ9"/>
  <c r="BX9"/>
  <c r="BU9"/>
  <c r="BV9" s="1"/>
  <c r="BS9"/>
  <c r="BT9" s="1"/>
  <c r="BQ9"/>
  <c r="BR9" s="1"/>
  <c r="AK9"/>
  <c r="AI9"/>
  <c r="AH9"/>
  <c r="D9"/>
  <c r="CF9" s="1"/>
  <c r="BX6"/>
  <c r="BU6"/>
  <c r="BV6" s="1"/>
  <c r="BS6"/>
  <c r="BT6" s="1"/>
  <c r="BQ6"/>
  <c r="BR6" s="1"/>
  <c r="AK6"/>
  <c r="AJ6"/>
  <c r="AI6"/>
  <c r="AH6"/>
  <c r="D6"/>
  <c r="CF6" s="1"/>
  <c r="BX11"/>
  <c r="BU11"/>
  <c r="BV11" s="1"/>
  <c r="BS11"/>
  <c r="BT11" s="1"/>
  <c r="BQ11"/>
  <c r="BR11" s="1"/>
  <c r="AK11"/>
  <c r="AJ11"/>
  <c r="AI11"/>
  <c r="AH11"/>
  <c r="D11"/>
  <c r="CF11" s="1"/>
  <c r="BZ7" i="2"/>
  <c r="BW7"/>
  <c r="BX7" s="1"/>
  <c r="BU7"/>
  <c r="BV7" s="1"/>
  <c r="BS7"/>
  <c r="BT7" s="1"/>
  <c r="AM7"/>
  <c r="AL7"/>
  <c r="AK7"/>
  <c r="AJ7"/>
  <c r="F7"/>
  <c r="CI7" s="1"/>
  <c r="D7"/>
  <c r="CH7" s="1"/>
  <c r="BZ5"/>
  <c r="BW5"/>
  <c r="BX5" s="1"/>
  <c r="BU5"/>
  <c r="BV5" s="1"/>
  <c r="BS5"/>
  <c r="AM5"/>
  <c r="AL5"/>
  <c r="AK5"/>
  <c r="AJ5"/>
  <c r="F5"/>
  <c r="CI5" s="1"/>
  <c r="D5"/>
  <c r="CH5" s="1"/>
  <c r="BZ8"/>
  <c r="BW8"/>
  <c r="BX8" s="1"/>
  <c r="BU8"/>
  <c r="BV8" s="1"/>
  <c r="BS8"/>
  <c r="BT8" s="1"/>
  <c r="AM8"/>
  <c r="AL8"/>
  <c r="AK8"/>
  <c r="AJ8"/>
  <c r="F8"/>
  <c r="CI8" s="1"/>
  <c r="D8"/>
  <c r="CH8" s="1"/>
  <c r="BZ6"/>
  <c r="BW6"/>
  <c r="BX6" s="1"/>
  <c r="BU6"/>
  <c r="BV6" s="1"/>
  <c r="BS6"/>
  <c r="BT6" s="1"/>
  <c r="AM6"/>
  <c r="AL6"/>
  <c r="AK6"/>
  <c r="AJ6"/>
  <c r="F6"/>
  <c r="CI6" s="1"/>
  <c r="D6"/>
  <c r="CH6" s="1"/>
  <c r="BZ6" i="1"/>
  <c r="BW6"/>
  <c r="BX6" s="1"/>
  <c r="BU6"/>
  <c r="BV6" s="1"/>
  <c r="BS6"/>
  <c r="BT6" s="1"/>
  <c r="AM6"/>
  <c r="AL6"/>
  <c r="AK6"/>
  <c r="AJ6"/>
  <c r="F6"/>
  <c r="CI6" s="1"/>
  <c r="D6"/>
  <c r="CH6" s="1"/>
  <c r="BZ7"/>
  <c r="BW7"/>
  <c r="BX7" s="1"/>
  <c r="BU7"/>
  <c r="BV7" s="1"/>
  <c r="BS7"/>
  <c r="BT7" s="1"/>
  <c r="AM7"/>
  <c r="AL7"/>
  <c r="AK7"/>
  <c r="AJ7"/>
  <c r="F7"/>
  <c r="CI7" s="1"/>
  <c r="D7"/>
  <c r="CH7" s="1"/>
  <c r="BW5"/>
  <c r="BX5" s="1"/>
  <c r="BU5"/>
  <c r="BV5" s="1"/>
  <c r="BS5"/>
  <c r="BZ5"/>
  <c r="BT5"/>
  <c r="AM5"/>
  <c r="AL5"/>
  <c r="AK5"/>
  <c r="AJ5"/>
  <c r="F5"/>
  <c r="CI5" s="1"/>
  <c r="D5"/>
  <c r="CH5" s="1"/>
  <c r="BY5" i="2" l="1"/>
  <c r="CC5" s="1"/>
  <c r="AN5"/>
  <c r="CA5" s="1"/>
  <c r="AN7"/>
  <c r="CA7" s="1"/>
  <c r="AN8"/>
  <c r="CA8" s="1"/>
  <c r="AN6"/>
  <c r="AL9" i="4"/>
  <c r="AL7" i="6"/>
  <c r="CD5" i="12"/>
  <c r="CE5"/>
  <c r="CG5" s="1"/>
  <c r="AL6" i="4"/>
  <c r="BW6" i="6"/>
  <c r="AL6"/>
  <c r="BY6" s="1"/>
  <c r="CA6"/>
  <c r="AL8" i="4"/>
  <c r="AL5" i="6"/>
  <c r="BY5" s="1"/>
  <c r="AL5" i="4"/>
  <c r="AL8" i="6"/>
  <c r="BY8" s="1"/>
  <c r="BY7"/>
  <c r="AL7" i="4"/>
  <c r="AN6" i="1"/>
  <c r="CA6" s="1"/>
  <c r="AN7"/>
  <c r="CA7" s="1"/>
  <c r="CC14" i="5"/>
  <c r="AL12"/>
  <c r="BY12" s="1"/>
  <c r="BW5"/>
  <c r="CA5" s="1"/>
  <c r="AL5"/>
  <c r="BY5" s="1"/>
  <c r="BW13"/>
  <c r="AL13"/>
  <c r="BY13" s="1"/>
  <c r="CA13"/>
  <c r="BW10"/>
  <c r="CA10" s="1"/>
  <c r="AL10"/>
  <c r="BY10" s="1"/>
  <c r="AL7"/>
  <c r="BY7" s="1"/>
  <c r="AL8"/>
  <c r="J12" i="10"/>
  <c r="K12" s="1"/>
  <c r="J11" i="9"/>
  <c r="J7"/>
  <c r="K7" s="1"/>
  <c r="J10"/>
  <c r="J6"/>
  <c r="K6" s="1"/>
  <c r="J13"/>
  <c r="J15"/>
  <c r="J16"/>
  <c r="J12"/>
  <c r="J5"/>
  <c r="J9"/>
  <c r="L4" i="11"/>
  <c r="N7" i="8"/>
  <c r="L6"/>
  <c r="N6"/>
  <c r="N4"/>
  <c r="L4"/>
  <c r="L7"/>
  <c r="L5"/>
  <c r="N5"/>
  <c r="J5" i="10"/>
  <c r="K5" s="1"/>
  <c r="J8"/>
  <c r="K8" s="1"/>
  <c r="J10"/>
  <c r="K10" s="1"/>
  <c r="J7"/>
  <c r="K7" s="1"/>
  <c r="J9"/>
  <c r="K9" s="1"/>
  <c r="J4"/>
  <c r="K4" s="1"/>
  <c r="J11"/>
  <c r="K11" s="1"/>
  <c r="J6"/>
  <c r="K6" s="1"/>
  <c r="K13" i="9"/>
  <c r="K10"/>
  <c r="K12"/>
  <c r="K8"/>
  <c r="J4"/>
  <c r="K4" s="1"/>
  <c r="K16"/>
  <c r="K9"/>
  <c r="K5"/>
  <c r="CC5" i="3"/>
  <c r="CB5"/>
  <c r="CD5" s="1"/>
  <c r="CC6"/>
  <c r="CB6"/>
  <c r="CD6" s="1"/>
  <c r="BY6" i="2"/>
  <c r="CC6" s="1"/>
  <c r="BY7"/>
  <c r="CC7" s="1"/>
  <c r="BT5"/>
  <c r="BY8"/>
  <c r="CC8" s="1"/>
  <c r="CA6"/>
  <c r="BW7" i="4"/>
  <c r="CA7" s="1"/>
  <c r="BW5"/>
  <c r="BW8"/>
  <c r="CA8" s="1"/>
  <c r="BW6"/>
  <c r="CA6" s="1"/>
  <c r="BW9"/>
  <c r="CA9" s="1"/>
  <c r="CA5"/>
  <c r="BW7" i="6"/>
  <c r="CA7" s="1"/>
  <c r="BW5"/>
  <c r="CA5" s="1"/>
  <c r="BW8"/>
  <c r="CA8" s="1"/>
  <c r="CC7"/>
  <c r="BY7" i="1"/>
  <c r="CC7" s="1"/>
  <c r="BY6"/>
  <c r="CC6" s="1"/>
  <c r="BY8" i="5"/>
  <c r="BW8"/>
  <c r="CA8" s="1"/>
  <c r="BW7"/>
  <c r="CA7" s="1"/>
  <c r="BW12"/>
  <c r="CA12" s="1"/>
  <c r="K14" i="9"/>
  <c r="K15"/>
  <c r="K11"/>
  <c r="BY7" i="4"/>
  <c r="BY5"/>
  <c r="BY8"/>
  <c r="BY6"/>
  <c r="BY9"/>
  <c r="AL9" i="5"/>
  <c r="BY9" s="1"/>
  <c r="AL6"/>
  <c r="BY6" s="1"/>
  <c r="AL11"/>
  <c r="BY11" s="1"/>
  <c r="BW11"/>
  <c r="CA11" s="1"/>
  <c r="BW6"/>
  <c r="CA6" s="1"/>
  <c r="BW9"/>
  <c r="CA9" s="1"/>
  <c r="AN5" i="1"/>
  <c r="CA5" s="1"/>
  <c r="BY5"/>
  <c r="CC5" s="1"/>
  <c r="CB5" i="2" l="1"/>
  <c r="CB7"/>
  <c r="CB8"/>
  <c r="CE5"/>
  <c r="CE7"/>
  <c r="CD5"/>
  <c r="CJ5" s="1"/>
  <c r="CB6"/>
  <c r="CD6"/>
  <c r="CE6" i="3"/>
  <c r="CG6" s="1"/>
  <c r="CE5"/>
  <c r="CG5" s="1"/>
  <c r="BZ9" i="4"/>
  <c r="BZ6"/>
  <c r="CH5" i="12"/>
  <c r="BZ6" i="6"/>
  <c r="BZ8" i="4"/>
  <c r="BZ7" i="6"/>
  <c r="BZ5"/>
  <c r="BZ5" i="4"/>
  <c r="BZ8" i="6"/>
  <c r="CC5"/>
  <c r="CC8"/>
  <c r="CB6"/>
  <c r="BZ7" i="4"/>
  <c r="CB8" i="6"/>
  <c r="CB6" i="1"/>
  <c r="CD6"/>
  <c r="CF6" s="1"/>
  <c r="CB7"/>
  <c r="CE7"/>
  <c r="BZ14" i="5"/>
  <c r="BZ12"/>
  <c r="BZ13"/>
  <c r="BZ5"/>
  <c r="CC5"/>
  <c r="CC13"/>
  <c r="BZ10"/>
  <c r="CC10"/>
  <c r="BZ7"/>
  <c r="CC7"/>
  <c r="BZ8"/>
  <c r="CB8"/>
  <c r="CB14"/>
  <c r="CD14" s="1"/>
  <c r="L11" i="10"/>
  <c r="L10"/>
  <c r="L12"/>
  <c r="L6"/>
  <c r="L4"/>
  <c r="L7"/>
  <c r="L5"/>
  <c r="L4" i="9"/>
  <c r="L12"/>
  <c r="L13"/>
  <c r="L16"/>
  <c r="CC7" i="4"/>
  <c r="CB8"/>
  <c r="CE6" i="2"/>
  <c r="CD8"/>
  <c r="CJ8" s="1"/>
  <c r="CD7"/>
  <c r="CE8"/>
  <c r="CB7" i="4"/>
  <c r="CB9"/>
  <c r="CD9" s="1"/>
  <c r="CB5"/>
  <c r="CB6"/>
  <c r="CB7" i="6"/>
  <c r="CB5"/>
  <c r="CC6"/>
  <c r="CC9" i="4"/>
  <c r="CC6"/>
  <c r="CC8"/>
  <c r="CD7" i="1"/>
  <c r="CC5" i="4"/>
  <c r="CE6" i="1"/>
  <c r="CC12" i="5"/>
  <c r="CB12"/>
  <c r="CD12" s="1"/>
  <c r="CB7"/>
  <c r="CB5"/>
  <c r="CB10"/>
  <c r="CB13"/>
  <c r="CC8"/>
  <c r="L14" i="9"/>
  <c r="L11"/>
  <c r="L15"/>
  <c r="H4" i="7"/>
  <c r="H6"/>
  <c r="H5"/>
  <c r="CB9" i="5"/>
  <c r="CB11"/>
  <c r="BZ6"/>
  <c r="BZ11"/>
  <c r="CD11" s="1"/>
  <c r="CC6"/>
  <c r="CC11"/>
  <c r="CB6"/>
  <c r="CC9"/>
  <c r="BZ9"/>
  <c r="CD9" s="1"/>
  <c r="CB5" i="1"/>
  <c r="CD5"/>
  <c r="CE5"/>
  <c r="CJ7" i="2" l="1"/>
  <c r="CH5" i="13"/>
  <c r="CF6" i="2"/>
  <c r="CF8"/>
  <c r="CF5"/>
  <c r="CF7"/>
  <c r="CJ6"/>
  <c r="CH6" i="3"/>
  <c r="CH5"/>
  <c r="CD6" i="4"/>
  <c r="CD7"/>
  <c r="CD8"/>
  <c r="CD5"/>
  <c r="CD8" i="6"/>
  <c r="CD5"/>
  <c r="CD7"/>
  <c r="CD6"/>
  <c r="CJ6" i="1"/>
  <c r="CF7"/>
  <c r="CJ7"/>
  <c r="CD8" i="5"/>
  <c r="CD6"/>
  <c r="CD5"/>
  <c r="CD7"/>
  <c r="CD10"/>
  <c r="CD13"/>
  <c r="K5" i="7"/>
  <c r="M5"/>
  <c r="K6"/>
  <c r="M6"/>
  <c r="K4"/>
  <c r="M4"/>
  <c r="CJ5" i="1"/>
  <c r="CF5"/>
  <c r="CG8" i="2" l="1"/>
  <c r="CG7"/>
  <c r="CG5"/>
  <c r="CK5"/>
  <c r="CK7"/>
  <c r="CK8"/>
  <c r="CE5" i="4"/>
  <c r="CG5" s="1"/>
  <c r="CE9"/>
  <c r="CG9" s="1"/>
  <c r="CE7"/>
  <c r="CG7" s="1"/>
  <c r="CE6"/>
  <c r="CG6" s="1"/>
  <c r="CE8"/>
  <c r="CG8" s="1"/>
  <c r="CE6" i="6"/>
  <c r="CG6" s="1"/>
  <c r="CE7"/>
  <c r="CG7" s="1"/>
  <c r="CE5"/>
  <c r="CG5" s="1"/>
  <c r="CE8"/>
  <c r="CG8" s="1"/>
  <c r="CG6" i="1"/>
  <c r="CK6"/>
  <c r="CK7"/>
  <c r="CG7"/>
  <c r="CE7" i="5"/>
  <c r="CG7" s="1"/>
  <c r="CE12"/>
  <c r="CG12" s="1"/>
  <c r="CE13"/>
  <c r="CG13" s="1"/>
  <c r="CE14"/>
  <c r="CG14" s="1"/>
  <c r="CE11"/>
  <c r="CG11" s="1"/>
  <c r="CE8"/>
  <c r="CG8" s="1"/>
  <c r="CE5"/>
  <c r="CG5" s="1"/>
  <c r="CE6"/>
  <c r="CG6" s="1"/>
  <c r="CE9"/>
  <c r="CG9" s="1"/>
  <c r="CE10"/>
  <c r="CG10" s="1"/>
  <c r="N6" i="7"/>
  <c r="N4"/>
  <c r="N5"/>
  <c r="L5"/>
  <c r="L6"/>
  <c r="L4"/>
  <c r="CK5" i="1"/>
  <c r="CG5"/>
  <c r="CH6" i="4" l="1"/>
  <c r="CH8"/>
  <c r="CH9"/>
  <c r="CH5"/>
  <c r="CH8" i="6"/>
  <c r="CH5"/>
  <c r="CH7"/>
  <c r="CH6"/>
  <c r="CH7" i="5"/>
  <c r="CH8"/>
  <c r="CH12"/>
  <c r="CH5"/>
  <c r="CH6"/>
  <c r="CH14"/>
  <c r="CH13"/>
  <c r="CH11"/>
  <c r="CH10"/>
</calcChain>
</file>

<file path=xl/sharedStrings.xml><?xml version="1.0" encoding="utf-8"?>
<sst xmlns="http://schemas.openxmlformats.org/spreadsheetml/2006/main" count="796" uniqueCount="112">
  <si>
    <t>KREATÍVITÁS</t>
  </si>
  <si>
    <t>Levonás</t>
  </si>
  <si>
    <t xml:space="preserve">Nehézség </t>
  </si>
  <si>
    <t>Kreativitás</t>
  </si>
  <si>
    <t>SZV Összetett</t>
  </si>
  <si>
    <t>Gyorsasági helyezések</t>
  </si>
  <si>
    <t>Összetett eredmény</t>
  </si>
  <si>
    <t>Név</t>
  </si>
  <si>
    <t>1. bíró</t>
  </si>
  <si>
    <t>2.bíró</t>
  </si>
  <si>
    <t>3.bíró</t>
  </si>
  <si>
    <t>3. bíró</t>
  </si>
  <si>
    <t>2. bíró</t>
  </si>
  <si>
    <t>Kreat  Pont (lev. n)</t>
  </si>
  <si>
    <t>Pont</t>
  </si>
  <si>
    <t>Hely</t>
  </si>
  <si>
    <t xml:space="preserve"> hiba</t>
  </si>
  <si>
    <t>kis hiba</t>
  </si>
  <si>
    <t>nagy hiba</t>
  </si>
  <si>
    <t>4. bíró</t>
  </si>
  <si>
    <t>Nehézség Pont (lev. n)</t>
  </si>
  <si>
    <t>Zene  (0-10)</t>
  </si>
  <si>
    <t>Ütem  (0-10)</t>
  </si>
  <si>
    <t>Mozgás  (0-10)</t>
  </si>
  <si>
    <t>Végrehajtás (0-10)</t>
  </si>
  <si>
    <t>Torna elem (0-10)</t>
  </si>
  <si>
    <t>Elengedés (0-10)</t>
  </si>
  <si>
    <t>Kötél feltek (0-10)</t>
  </si>
  <si>
    <t>Erő elem (0-10)</t>
  </si>
  <si>
    <t>Szórakoztatás</t>
  </si>
  <si>
    <t>Hiba</t>
  </si>
  <si>
    <t>lev. Nélkül</t>
  </si>
  <si>
    <t>levonással</t>
  </si>
  <si>
    <t>H  I  B  A</t>
  </si>
  <si>
    <t>Hely Pont</t>
  </si>
  <si>
    <t>Helyezés</t>
  </si>
  <si>
    <t>Helyezési összpontszám</t>
  </si>
  <si>
    <t>HELY</t>
  </si>
  <si>
    <t>Iskola</t>
  </si>
  <si>
    <t>30mp</t>
  </si>
  <si>
    <t>180 mp</t>
  </si>
  <si>
    <t>Idő</t>
  </si>
  <si>
    <t>Gyors</t>
  </si>
  <si>
    <t>Pontszám</t>
  </si>
  <si>
    <t>Elemek</t>
  </si>
  <si>
    <t>Szabváll összetett</t>
  </si>
  <si>
    <t>ÖSSZETTET</t>
  </si>
  <si>
    <t>pp:mm,ss</t>
  </si>
  <si>
    <t>Koltai Izabella</t>
  </si>
  <si>
    <t>Németh Jázmin</t>
  </si>
  <si>
    <t>Babos Boglárka</t>
  </si>
  <si>
    <t>Németh Hunor</t>
  </si>
  <si>
    <t>Döbör Nóra</t>
  </si>
  <si>
    <t>Leibinger Szófia</t>
  </si>
  <si>
    <t>Sali Laura</t>
  </si>
  <si>
    <t>Sukics Dorina</t>
  </si>
  <si>
    <t>Csitkovics Réka</t>
  </si>
  <si>
    <t>Havasi Dorina</t>
  </si>
  <si>
    <t>Kovács Léna</t>
  </si>
  <si>
    <t>Boldizsár Jázmin</t>
  </si>
  <si>
    <t>Fekete Zelma</t>
  </si>
  <si>
    <t>Derdák Dalma</t>
  </si>
  <si>
    <t>Dénes Hanna</t>
  </si>
  <si>
    <t>Zelenyánszki Luca</t>
  </si>
  <si>
    <t>Horváth Vanda</t>
  </si>
  <si>
    <t>Kovávcs Mirella</t>
  </si>
  <si>
    <t>Haller Eliána</t>
  </si>
  <si>
    <t>Döbör Lili</t>
  </si>
  <si>
    <t>H Gergáctz Lili</t>
  </si>
  <si>
    <t>Pásztorházi Emma</t>
  </si>
  <si>
    <t>Ujj Krisztina</t>
  </si>
  <si>
    <t>Bánhidai Barka</t>
  </si>
  <si>
    <t>Pesti Vanda</t>
  </si>
  <si>
    <t>Goldmann Eliza</t>
  </si>
  <si>
    <t>Papp Virág</t>
  </si>
  <si>
    <t>Baumgartner Luca</t>
  </si>
  <si>
    <t xml:space="preserve">Nagy Lotti </t>
  </si>
  <si>
    <t>Gyurkó Glória</t>
  </si>
  <si>
    <t>Pintér Bianka</t>
  </si>
  <si>
    <t>Fritz Viktória</t>
  </si>
  <si>
    <t>Süveges Szonja</t>
  </si>
  <si>
    <t>Kiss Rebeka</t>
  </si>
  <si>
    <t>Baumgartner Sára</t>
  </si>
  <si>
    <t>Németh Virág</t>
  </si>
  <si>
    <t>Ivancsics Anna</t>
  </si>
  <si>
    <t>Halmosi Dézi</t>
  </si>
  <si>
    <t>Elekes Dorina</t>
  </si>
  <si>
    <t>Horváth Lara</t>
  </si>
  <si>
    <t>Szentgyörgyvölgyi Zora</t>
  </si>
  <si>
    <t>Vininger Regina</t>
  </si>
  <si>
    <t>Vörös János</t>
  </si>
  <si>
    <t>Csordás Cintia</t>
  </si>
  <si>
    <t>Gombor Gréta</t>
  </si>
  <si>
    <t>Hazafi Réka</t>
  </si>
  <si>
    <t>Gombor Kitti</t>
  </si>
  <si>
    <t>Hajba Elizabett</t>
  </si>
  <si>
    <t>Pintér Panna</t>
  </si>
  <si>
    <t>Sági Bianka</t>
  </si>
  <si>
    <t>Kolics Manuéla</t>
  </si>
  <si>
    <t>Harami Olivér</t>
  </si>
  <si>
    <t>Gyurko Flora</t>
  </si>
  <si>
    <t>Kovács Kitti</t>
  </si>
  <si>
    <t>Bakó Lili</t>
  </si>
  <si>
    <t>Fekete Anna</t>
  </si>
  <si>
    <t>Pintér Éva</t>
  </si>
  <si>
    <t>Sági Patrik</t>
  </si>
  <si>
    <t>Varga Laura</t>
  </si>
  <si>
    <t>Helyezés 30</t>
  </si>
  <si>
    <t>Helyezés 180</t>
  </si>
  <si>
    <t>Görcsi Boglárka</t>
  </si>
  <si>
    <t>90 mp</t>
  </si>
  <si>
    <t>90mp</t>
  </si>
</sst>
</file>

<file path=xl/styles.xml><?xml version="1.0" encoding="utf-8"?>
<styleSheet xmlns="http://schemas.openxmlformats.org/spreadsheetml/2006/main">
  <numFmts count="2">
    <numFmt numFmtId="164" formatCode="0.0"/>
    <numFmt numFmtId="165" formatCode="mm:ss.00"/>
  </numFmts>
  <fonts count="42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1"/>
      <color rgb="FF00B050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0"/>
      <color indexed="62"/>
      <name val="Times New Roman"/>
      <family val="1"/>
      <charset val="238"/>
    </font>
    <font>
      <b/>
      <sz val="10"/>
      <color indexed="36"/>
      <name val="Times New Roman"/>
      <family val="1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3"/>
      <color rgb="FF7030A0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2"/>
      <name val="Calibri"/>
      <family val="2"/>
      <charset val="238"/>
    </font>
    <font>
      <b/>
      <sz val="12"/>
      <color rgb="FF0070C0"/>
      <name val="Calibri"/>
      <family val="2"/>
      <charset val="238"/>
    </font>
    <font>
      <b/>
      <sz val="10"/>
      <name val="Times New Roman"/>
      <family val="1"/>
      <charset val="238"/>
    </font>
    <font>
      <b/>
      <sz val="12"/>
      <color indexed="36"/>
      <name val="Times New Roman"/>
      <family val="1"/>
      <charset val="238"/>
    </font>
    <font>
      <b/>
      <sz val="10"/>
      <color rgb="FFFF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0"/>
      <color theme="9" tint="-0.499984740745262"/>
      <name val="Calibri"/>
      <family val="2"/>
      <charset val="238"/>
    </font>
    <font>
      <b/>
      <sz val="10"/>
      <color rgb="FF0070C0"/>
      <name val="Calibri"/>
      <family val="2"/>
      <charset val="238"/>
    </font>
    <font>
      <sz val="10"/>
      <color indexed="60"/>
      <name val="Calibri"/>
      <family val="2"/>
      <charset val="238"/>
    </font>
    <font>
      <b/>
      <sz val="10"/>
      <color indexed="62"/>
      <name val="Calibri"/>
      <family val="2"/>
      <charset val="238"/>
    </font>
    <font>
      <b/>
      <sz val="10"/>
      <color indexed="36"/>
      <name val="Calibri"/>
      <family val="2"/>
      <charset val="238"/>
    </font>
    <font>
      <sz val="10"/>
      <color indexed="36"/>
      <name val="Calibri"/>
      <family val="2"/>
      <charset val="238"/>
    </font>
    <font>
      <sz val="12"/>
      <color indexed="36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10"/>
      <color indexed="56"/>
      <name val="Calibri"/>
      <family val="2"/>
      <charset val="238"/>
    </font>
    <font>
      <sz val="10"/>
      <color indexed="56"/>
      <name val="Calibri"/>
      <family val="2"/>
      <charset val="238"/>
    </font>
    <font>
      <b/>
      <sz val="10"/>
      <color indexed="60"/>
      <name val="Calibri"/>
      <family val="2"/>
      <charset val="238"/>
    </font>
    <font>
      <sz val="12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2" fillId="0" borderId="0" xfId="0" applyFont="1" applyFill="1" applyProtection="1"/>
    <xf numFmtId="1" fontId="2" fillId="0" borderId="0" xfId="0" applyNumberFormat="1" applyFont="1" applyFill="1" applyAlignment="1" applyProtection="1">
      <alignment horizontal="center"/>
    </xf>
    <xf numFmtId="0" fontId="1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vertical="center"/>
    </xf>
    <xf numFmtId="0" fontId="0" fillId="0" borderId="0" xfId="0" applyFill="1" applyProtection="1">
      <protection locked="0"/>
    </xf>
    <xf numFmtId="2" fontId="3" fillId="0" borderId="0" xfId="0" applyNumberFormat="1" applyFont="1" applyFill="1" applyProtection="1">
      <protection locked="0"/>
    </xf>
    <xf numFmtId="0" fontId="0" fillId="0" borderId="0" xfId="0" applyProtection="1">
      <protection locked="0"/>
    </xf>
    <xf numFmtId="2" fontId="3" fillId="2" borderId="0" xfId="0" applyNumberFormat="1" applyFont="1" applyFill="1" applyProtection="1">
      <protection locked="0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Protection="1"/>
    <xf numFmtId="1" fontId="8" fillId="0" borderId="5" xfId="0" applyNumberFormat="1" applyFont="1" applyFill="1" applyBorder="1" applyAlignment="1" applyProtection="1">
      <alignment horizontal="center" vertical="center"/>
    </xf>
    <xf numFmtId="1" fontId="12" fillId="0" borderId="29" xfId="0" applyNumberFormat="1" applyFont="1" applyFill="1" applyBorder="1" applyAlignment="1" applyProtection="1">
      <alignment horizontal="center" vertical="center"/>
      <protection locked="0"/>
    </xf>
    <xf numFmtId="1" fontId="11" fillId="2" borderId="30" xfId="0" applyNumberFormat="1" applyFont="1" applyFill="1" applyBorder="1" applyAlignment="1" applyProtection="1">
      <alignment horizontal="center" vertical="center"/>
      <protection locked="0"/>
    </xf>
    <xf numFmtId="0" fontId="13" fillId="0" borderId="21" xfId="0" applyFont="1" applyFill="1" applyBorder="1" applyAlignment="1" applyProtection="1">
      <alignment horizontal="center" vertical="center"/>
      <protection locked="0"/>
    </xf>
    <xf numFmtId="0" fontId="13" fillId="0" borderId="20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 textRotation="180"/>
      <protection locked="0"/>
    </xf>
    <xf numFmtId="0" fontId="14" fillId="3" borderId="22" xfId="0" applyFont="1" applyFill="1" applyBorder="1" applyAlignment="1" applyProtection="1">
      <alignment horizontal="center" vertical="center" textRotation="180"/>
      <protection locked="0"/>
    </xf>
    <xf numFmtId="0" fontId="13" fillId="4" borderId="19" xfId="0" applyFont="1" applyFill="1" applyBorder="1" applyAlignment="1" applyProtection="1">
      <alignment horizontal="center" vertical="center"/>
      <protection locked="0"/>
    </xf>
    <xf numFmtId="0" fontId="13" fillId="0" borderId="31" xfId="0" applyFont="1" applyFill="1" applyBorder="1" applyAlignment="1" applyProtection="1">
      <alignment horizontal="center" vertical="center"/>
      <protection locked="0"/>
    </xf>
    <xf numFmtId="0" fontId="13" fillId="0" borderId="8" xfId="0" applyFont="1" applyFill="1" applyBorder="1" applyAlignment="1" applyProtection="1">
      <alignment horizontal="center" vertical="center"/>
      <protection locked="0"/>
    </xf>
    <xf numFmtId="0" fontId="13" fillId="0" borderId="12" xfId="0" applyFont="1" applyFill="1" applyBorder="1" applyAlignment="1" applyProtection="1">
      <alignment horizontal="center" vertical="center" textRotation="180"/>
      <protection locked="0"/>
    </xf>
    <xf numFmtId="2" fontId="10" fillId="5" borderId="8" xfId="0" applyNumberFormat="1" applyFont="1" applyFill="1" applyBorder="1" applyAlignment="1" applyProtection="1">
      <alignment horizontal="center" vertical="center" textRotation="180"/>
      <protection locked="0"/>
    </xf>
    <xf numFmtId="2" fontId="10" fillId="0" borderId="8" xfId="0" applyNumberFormat="1" applyFont="1" applyFill="1" applyBorder="1" applyAlignment="1" applyProtection="1">
      <alignment horizontal="center" vertical="center" textRotation="180"/>
      <protection locked="0"/>
    </xf>
    <xf numFmtId="2" fontId="11" fillId="2" borderId="1" xfId="0" applyNumberFormat="1" applyFont="1" applyFill="1" applyBorder="1" applyAlignment="1" applyProtection="1">
      <alignment horizontal="center" vertical="top" textRotation="180"/>
      <protection locked="0"/>
    </xf>
    <xf numFmtId="164" fontId="15" fillId="0" borderId="21" xfId="0" applyNumberFormat="1" applyFont="1" applyFill="1" applyBorder="1" applyAlignment="1" applyProtection="1">
      <alignment horizontal="center" vertical="top" textRotation="180" wrapText="1"/>
      <protection locked="0"/>
    </xf>
    <xf numFmtId="164" fontId="15" fillId="0" borderId="20" xfId="0" applyNumberFormat="1" applyFont="1" applyFill="1" applyBorder="1" applyAlignment="1" applyProtection="1">
      <alignment horizontal="center" vertical="top" textRotation="180" wrapText="1"/>
      <protection locked="0"/>
    </xf>
    <xf numFmtId="164" fontId="15" fillId="3" borderId="20" xfId="0" applyNumberFormat="1" applyFont="1" applyFill="1" applyBorder="1" applyAlignment="1" applyProtection="1">
      <alignment horizontal="center" vertical="top" textRotation="180" wrapText="1"/>
      <protection locked="0"/>
    </xf>
    <xf numFmtId="0" fontId="15" fillId="0" borderId="20" xfId="0" applyFont="1" applyFill="1" applyBorder="1" applyAlignment="1" applyProtection="1">
      <alignment horizontal="center" vertical="top" textRotation="180"/>
      <protection locked="0"/>
    </xf>
    <xf numFmtId="164" fontId="16" fillId="6" borderId="22" xfId="0" applyNumberFormat="1" applyFont="1" applyFill="1" applyBorder="1" applyAlignment="1" applyProtection="1">
      <alignment horizontal="center" vertical="top" textRotation="180" wrapText="1"/>
      <protection locked="0"/>
    </xf>
    <xf numFmtId="164" fontId="15" fillId="0" borderId="3" xfId="0" applyNumberFormat="1" applyFont="1" applyFill="1" applyBorder="1" applyAlignment="1" applyProtection="1">
      <alignment horizontal="center" vertical="top" textRotation="180" wrapText="1"/>
      <protection locked="0"/>
    </xf>
    <xf numFmtId="164" fontId="17" fillId="0" borderId="20" xfId="0" applyNumberFormat="1" applyFont="1" applyFill="1" applyBorder="1" applyAlignment="1" applyProtection="1">
      <alignment horizontal="center" vertical="top" textRotation="180" wrapText="1"/>
      <protection locked="0"/>
    </xf>
    <xf numFmtId="2" fontId="18" fillId="0" borderId="28" xfId="0" applyNumberFormat="1" applyFont="1" applyFill="1" applyBorder="1" applyAlignment="1" applyProtection="1">
      <alignment vertical="center" textRotation="180"/>
    </xf>
    <xf numFmtId="2" fontId="19" fillId="0" borderId="32" xfId="0" applyNumberFormat="1" applyFont="1" applyFill="1" applyBorder="1" applyAlignment="1" applyProtection="1">
      <alignment horizontal="center" vertical="center" textRotation="180"/>
    </xf>
    <xf numFmtId="2" fontId="18" fillId="0" borderId="32" xfId="0" applyNumberFormat="1" applyFont="1" applyFill="1" applyBorder="1" applyAlignment="1" applyProtection="1">
      <alignment vertical="center" textRotation="180"/>
    </xf>
    <xf numFmtId="2" fontId="20" fillId="0" borderId="29" xfId="0" applyNumberFormat="1" applyFont="1" applyFill="1" applyBorder="1" applyAlignment="1" applyProtection="1">
      <alignment horizontal="center" vertical="center" textRotation="180"/>
    </xf>
    <xf numFmtId="2" fontId="5" fillId="0" borderId="33" xfId="0" applyNumberFormat="1" applyFont="1" applyFill="1" applyBorder="1" applyAlignment="1" applyProtection="1">
      <alignment vertical="center" wrapText="1"/>
    </xf>
    <xf numFmtId="1" fontId="6" fillId="0" borderId="22" xfId="0" applyNumberFormat="1" applyFont="1" applyFill="1" applyBorder="1" applyAlignment="1" applyProtection="1">
      <alignment vertical="center"/>
    </xf>
    <xf numFmtId="2" fontId="5" fillId="0" borderId="28" xfId="0" applyNumberFormat="1" applyFont="1" applyFill="1" applyBorder="1" applyAlignment="1" applyProtection="1">
      <alignment vertical="center" wrapText="1"/>
    </xf>
    <xf numFmtId="1" fontId="6" fillId="0" borderId="25" xfId="0" applyNumberFormat="1" applyFont="1" applyFill="1" applyBorder="1" applyAlignment="1" applyProtection="1">
      <alignment vertical="center"/>
    </xf>
    <xf numFmtId="2" fontId="5" fillId="0" borderId="34" xfId="0" applyNumberFormat="1" applyFont="1" applyFill="1" applyBorder="1" applyAlignment="1" applyProtection="1">
      <alignment vertical="center" wrapText="1"/>
    </xf>
    <xf numFmtId="1" fontId="6" fillId="0" borderId="28" xfId="0" applyNumberFormat="1" applyFont="1" applyFill="1" applyBorder="1" applyAlignment="1" applyProtection="1">
      <alignment vertical="center"/>
    </xf>
    <xf numFmtId="0" fontId="21" fillId="0" borderId="32" xfId="0" applyFont="1" applyFill="1" applyBorder="1" applyAlignment="1" applyProtection="1">
      <alignment vertical="center"/>
    </xf>
    <xf numFmtId="0" fontId="21" fillId="2" borderId="32" xfId="0" applyFont="1" applyFill="1" applyBorder="1" applyAlignment="1" applyProtection="1">
      <alignment vertical="center" wrapText="1"/>
    </xf>
    <xf numFmtId="0" fontId="2" fillId="2" borderId="20" xfId="0" applyFont="1" applyFill="1" applyBorder="1" applyAlignment="1" applyProtection="1">
      <alignment vertical="center" wrapText="1"/>
    </xf>
    <xf numFmtId="1" fontId="22" fillId="2" borderId="20" xfId="0" applyNumberFormat="1" applyFont="1" applyFill="1" applyBorder="1" applyAlignment="1" applyProtection="1">
      <alignment horizontal="center" vertical="center"/>
    </xf>
    <xf numFmtId="0" fontId="23" fillId="0" borderId="20" xfId="0" applyFont="1" applyBorder="1"/>
    <xf numFmtId="0" fontId="0" fillId="0" borderId="1" xfId="0" applyBorder="1" applyAlignment="1">
      <alignment wrapText="1"/>
    </xf>
    <xf numFmtId="1" fontId="12" fillId="0" borderId="21" xfId="0" applyNumberFormat="1" applyFont="1" applyFill="1" applyBorder="1" applyAlignment="1" applyProtection="1">
      <alignment horizontal="center" vertical="center"/>
      <protection locked="0"/>
    </xf>
    <xf numFmtId="0" fontId="11" fillId="2" borderId="22" xfId="0" applyFont="1" applyFill="1" applyBorder="1" applyProtection="1"/>
    <xf numFmtId="0" fontId="0" fillId="0" borderId="2" xfId="0" applyBorder="1" applyAlignment="1">
      <alignment wrapText="1"/>
    </xf>
    <xf numFmtId="0" fontId="9" fillId="0" borderId="3" xfId="0" applyFont="1" applyFill="1" applyBorder="1" applyProtection="1">
      <protection locked="0"/>
    </xf>
    <xf numFmtId="0" fontId="9" fillId="0" borderId="20" xfId="0" applyFont="1" applyFill="1" applyBorder="1" applyProtection="1">
      <protection locked="0"/>
    </xf>
    <xf numFmtId="0" fontId="9" fillId="3" borderId="20" xfId="0" applyFont="1" applyFill="1" applyBorder="1" applyProtection="1">
      <protection locked="0"/>
    </xf>
    <xf numFmtId="0" fontId="9" fillId="3" borderId="22" xfId="0" applyFont="1" applyFill="1" applyBorder="1" applyProtection="1">
      <protection locked="0"/>
    </xf>
    <xf numFmtId="0" fontId="9" fillId="4" borderId="3" xfId="0" applyFont="1" applyFill="1" applyBorder="1" applyProtection="1">
      <protection locked="0"/>
    </xf>
    <xf numFmtId="0" fontId="9" fillId="7" borderId="20" xfId="0" applyFont="1" applyFill="1" applyBorder="1" applyProtection="1">
      <protection locked="0"/>
    </xf>
    <xf numFmtId="0" fontId="9" fillId="0" borderId="20" xfId="0" applyFont="1" applyBorder="1" applyProtection="1">
      <protection locked="0"/>
    </xf>
    <xf numFmtId="2" fontId="10" fillId="5" borderId="20" xfId="0" applyNumberFormat="1" applyFont="1" applyFill="1" applyBorder="1" applyProtection="1"/>
    <xf numFmtId="2" fontId="10" fillId="0" borderId="20" xfId="0" applyNumberFormat="1" applyFont="1" applyFill="1" applyBorder="1" applyProtection="1"/>
    <xf numFmtId="2" fontId="10" fillId="5" borderId="1" xfId="0" applyNumberFormat="1" applyFont="1" applyFill="1" applyBorder="1" applyProtection="1"/>
    <xf numFmtId="2" fontId="11" fillId="2" borderId="1" xfId="0" applyNumberFormat="1" applyFont="1" applyFill="1" applyBorder="1" applyProtection="1"/>
    <xf numFmtId="1" fontId="8" fillId="0" borderId="21" xfId="0" applyNumberFormat="1" applyFont="1" applyFill="1" applyBorder="1" applyProtection="1">
      <protection locked="0"/>
    </xf>
    <xf numFmtId="1" fontId="8" fillId="0" borderId="20" xfId="0" applyNumberFormat="1" applyFont="1" applyFill="1" applyBorder="1" applyProtection="1">
      <protection locked="0"/>
    </xf>
    <xf numFmtId="1" fontId="8" fillId="3" borderId="20" xfId="0" applyNumberFormat="1" applyFont="1" applyFill="1" applyBorder="1" applyProtection="1">
      <protection locked="0"/>
    </xf>
    <xf numFmtId="1" fontId="24" fillId="6" borderId="22" xfId="0" applyNumberFormat="1" applyFont="1" applyFill="1" applyBorder="1" applyProtection="1">
      <protection locked="0"/>
    </xf>
    <xf numFmtId="1" fontId="8" fillId="0" borderId="3" xfId="0" applyNumberFormat="1" applyFont="1" applyFill="1" applyBorder="1" applyProtection="1">
      <protection locked="0"/>
    </xf>
    <xf numFmtId="2" fontId="7" fillId="0" borderId="3" xfId="0" applyNumberFormat="1" applyFont="1" applyFill="1" applyBorder="1" applyProtection="1"/>
    <xf numFmtId="2" fontId="25" fillId="0" borderId="20" xfId="0" applyNumberFormat="1" applyFont="1" applyFill="1" applyBorder="1" applyProtection="1"/>
    <xf numFmtId="2" fontId="7" fillId="0" borderId="20" xfId="0" applyNumberFormat="1" applyFont="1" applyFill="1" applyBorder="1" applyProtection="1"/>
    <xf numFmtId="2" fontId="26" fillId="0" borderId="35" xfId="0" applyNumberFormat="1" applyFont="1" applyFill="1" applyBorder="1" applyProtection="1"/>
    <xf numFmtId="2" fontId="2" fillId="0" borderId="3" xfId="0" applyNumberFormat="1" applyFont="1" applyFill="1" applyBorder="1" applyProtection="1"/>
    <xf numFmtId="2" fontId="27" fillId="0" borderId="21" xfId="0" applyNumberFormat="1" applyFont="1" applyFill="1" applyBorder="1" applyProtection="1"/>
    <xf numFmtId="0" fontId="28" fillId="0" borderId="36" xfId="0" applyFont="1" applyFill="1" applyBorder="1" applyProtection="1"/>
    <xf numFmtId="2" fontId="27" fillId="0" borderId="28" xfId="0" applyNumberFormat="1" applyFont="1" applyFill="1" applyBorder="1" applyProtection="1"/>
    <xf numFmtId="0" fontId="29" fillId="0" borderId="1" xfId="0" applyFont="1" applyFill="1" applyBorder="1" applyProtection="1"/>
    <xf numFmtId="2" fontId="29" fillId="0" borderId="34" xfId="0" applyNumberFormat="1" applyFont="1" applyFill="1" applyBorder="1" applyProtection="1"/>
    <xf numFmtId="0" fontId="29" fillId="0" borderId="3" xfId="0" applyFont="1" applyFill="1" applyBorder="1" applyProtection="1"/>
    <xf numFmtId="0" fontId="30" fillId="0" borderId="20" xfId="0" applyFont="1" applyFill="1" applyBorder="1" applyProtection="1"/>
    <xf numFmtId="1" fontId="31" fillId="3" borderId="20" xfId="0" applyNumberFormat="1" applyFont="1" applyFill="1" applyBorder="1" applyAlignment="1" applyProtection="1">
      <alignment vertical="center" readingOrder="1"/>
    </xf>
    <xf numFmtId="1" fontId="5" fillId="3" borderId="20" xfId="0" applyNumberFormat="1" applyFont="1" applyFill="1" applyBorder="1" applyAlignment="1" applyProtection="1">
      <alignment vertical="center" readingOrder="1"/>
    </xf>
    <xf numFmtId="0" fontId="6" fillId="3" borderId="20" xfId="0" applyNumberFormat="1" applyFont="1" applyFill="1" applyBorder="1" applyAlignment="1" applyProtection="1">
      <alignment horizontal="center" vertical="center"/>
      <protection locked="0"/>
    </xf>
    <xf numFmtId="1" fontId="6" fillId="0" borderId="0" xfId="0" applyNumberFormat="1" applyFont="1" applyFill="1" applyBorder="1" applyAlignment="1" applyProtection="1">
      <alignment vertical="center" textRotation="180"/>
    </xf>
    <xf numFmtId="0" fontId="6" fillId="0" borderId="0" xfId="0" applyFont="1" applyFill="1" applyBorder="1" applyAlignment="1" applyProtection="1">
      <alignment vertical="center" textRotation="180"/>
    </xf>
    <xf numFmtId="0" fontId="0" fillId="0" borderId="0" xfId="0" applyFont="1" applyProtection="1">
      <protection locked="0"/>
    </xf>
    <xf numFmtId="2" fontId="0" fillId="0" borderId="0" xfId="0" applyNumberFormat="1" applyFont="1" applyFill="1" applyProtection="1">
      <protection locked="0"/>
    </xf>
    <xf numFmtId="2" fontId="0" fillId="2" borderId="0" xfId="0" applyNumberFormat="1" applyFont="1" applyFill="1" applyProtection="1">
      <protection locked="0"/>
    </xf>
    <xf numFmtId="164" fontId="2" fillId="0" borderId="0" xfId="0" applyNumberFormat="1" applyFont="1" applyFill="1" applyBorder="1" applyProtection="1"/>
    <xf numFmtId="164" fontId="32" fillId="0" borderId="0" xfId="0" applyNumberFormat="1" applyFont="1" applyFill="1" applyBorder="1" applyProtection="1"/>
    <xf numFmtId="0" fontId="33" fillId="0" borderId="0" xfId="0" applyFont="1" applyFill="1" applyBorder="1" applyProtection="1"/>
    <xf numFmtId="2" fontId="7" fillId="0" borderId="0" xfId="0" applyNumberFormat="1" applyFont="1" applyFill="1" applyBorder="1" applyProtection="1"/>
    <xf numFmtId="2" fontId="25" fillId="0" borderId="0" xfId="0" applyNumberFormat="1" applyFont="1" applyFill="1" applyBorder="1" applyProtection="1"/>
    <xf numFmtId="2" fontId="26" fillId="0" borderId="0" xfId="0" applyNumberFormat="1" applyFont="1" applyFill="1" applyBorder="1" applyProtection="1"/>
    <xf numFmtId="2" fontId="2" fillId="0" borderId="0" xfId="0" applyNumberFormat="1" applyFont="1" applyFill="1" applyBorder="1" applyProtection="1"/>
    <xf numFmtId="0" fontId="31" fillId="0" borderId="0" xfId="0" applyFont="1" applyFill="1" applyProtection="1"/>
    <xf numFmtId="2" fontId="34" fillId="0" borderId="0" xfId="0" applyNumberFormat="1" applyFont="1" applyFill="1" applyProtection="1"/>
    <xf numFmtId="0" fontId="34" fillId="0" borderId="0" xfId="0" applyFont="1" applyFill="1" applyProtection="1"/>
    <xf numFmtId="0" fontId="35" fillId="0" borderId="0" xfId="0" applyFont="1" applyFill="1" applyProtection="1"/>
    <xf numFmtId="0" fontId="21" fillId="0" borderId="36" xfId="0" applyFont="1" applyFill="1" applyBorder="1" applyAlignment="1" applyProtection="1">
      <alignment vertical="center"/>
    </xf>
    <xf numFmtId="0" fontId="30" fillId="0" borderId="22" xfId="0" applyFont="1" applyFill="1" applyBorder="1" applyProtection="1"/>
    <xf numFmtId="0" fontId="21" fillId="2" borderId="14" xfId="0" applyFont="1" applyFill="1" applyBorder="1" applyAlignment="1" applyProtection="1">
      <alignment vertical="center" wrapText="1"/>
    </xf>
    <xf numFmtId="1" fontId="31" fillId="3" borderId="2" xfId="0" applyNumberFormat="1" applyFont="1" applyFill="1" applyBorder="1" applyAlignment="1" applyProtection="1">
      <alignment vertical="center" readingOrder="1"/>
    </xf>
    <xf numFmtId="0" fontId="2" fillId="2" borderId="21" xfId="0" applyFont="1" applyFill="1" applyBorder="1" applyAlignment="1" applyProtection="1">
      <alignment vertical="center" wrapText="1"/>
    </xf>
    <xf numFmtId="1" fontId="22" fillId="2" borderId="22" xfId="0" applyNumberFormat="1" applyFont="1" applyFill="1" applyBorder="1" applyAlignment="1" applyProtection="1">
      <alignment horizontal="center" vertical="center"/>
    </xf>
    <xf numFmtId="1" fontId="5" fillId="3" borderId="21" xfId="0" applyNumberFormat="1" applyFont="1" applyFill="1" applyBorder="1" applyAlignment="1" applyProtection="1">
      <alignment vertical="center" readingOrder="1"/>
    </xf>
    <xf numFmtId="0" fontId="6" fillId="3" borderId="22" xfId="0" applyNumberFormat="1" applyFont="1" applyFill="1" applyBorder="1" applyAlignment="1" applyProtection="1">
      <alignment horizontal="center" vertical="center"/>
      <protection locked="0"/>
    </xf>
    <xf numFmtId="165" fontId="34" fillId="0" borderId="0" xfId="0" applyNumberFormat="1" applyFont="1" applyFill="1" applyProtection="1"/>
    <xf numFmtId="165" fontId="27" fillId="0" borderId="28" xfId="0" applyNumberFormat="1" applyFont="1" applyFill="1" applyBorder="1" applyProtection="1"/>
    <xf numFmtId="1" fontId="6" fillId="0" borderId="21" xfId="0" applyNumberFormat="1" applyFont="1" applyFill="1" applyBorder="1" applyAlignment="1" applyProtection="1">
      <alignment vertical="center"/>
    </xf>
    <xf numFmtId="0" fontId="29" fillId="0" borderId="21" xfId="0" applyFont="1" applyFill="1" applyBorder="1" applyProtection="1"/>
    <xf numFmtId="0" fontId="21" fillId="0" borderId="25" xfId="0" applyFont="1" applyFill="1" applyBorder="1" applyAlignment="1" applyProtection="1">
      <alignment vertical="center"/>
    </xf>
    <xf numFmtId="0" fontId="30" fillId="0" borderId="1" xfId="0" applyFont="1" applyFill="1" applyBorder="1" applyProtection="1"/>
    <xf numFmtId="2" fontId="29" fillId="0" borderId="21" xfId="0" applyNumberFormat="1" applyFont="1" applyFill="1" applyBorder="1" applyProtection="1"/>
    <xf numFmtId="1" fontId="6" fillId="2" borderId="36" xfId="0" applyNumberFormat="1" applyFont="1" applyFill="1" applyBorder="1" applyAlignment="1" applyProtection="1">
      <alignment vertical="center"/>
    </xf>
    <xf numFmtId="2" fontId="27" fillId="2" borderId="35" xfId="0" applyNumberFormat="1" applyFont="1" applyFill="1" applyBorder="1" applyProtection="1"/>
    <xf numFmtId="2" fontId="11" fillId="0" borderId="25" xfId="0" applyNumberFormat="1" applyFont="1" applyFill="1" applyBorder="1" applyAlignment="1" applyProtection="1">
      <alignment horizontal="center" vertical="top" textRotation="180"/>
      <protection locked="0"/>
    </xf>
    <xf numFmtId="2" fontId="11" fillId="0" borderId="1" xfId="0" applyNumberFormat="1" applyFont="1" applyFill="1" applyBorder="1" applyProtection="1"/>
    <xf numFmtId="1" fontId="6" fillId="2" borderId="25" xfId="0" applyNumberFormat="1" applyFont="1" applyFill="1" applyBorder="1" applyAlignment="1" applyProtection="1">
      <alignment vertical="center"/>
    </xf>
    <xf numFmtId="0" fontId="29" fillId="2" borderId="1" xfId="0" applyFont="1" applyFill="1" applyBorder="1" applyProtection="1"/>
    <xf numFmtId="2" fontId="5" fillId="0" borderId="28" xfId="0" applyNumberFormat="1" applyFont="1" applyFill="1" applyBorder="1" applyAlignment="1" applyProtection="1">
      <alignment horizontal="center" vertical="center" wrapText="1"/>
    </xf>
    <xf numFmtId="1" fontId="8" fillId="0" borderId="5" xfId="0" applyNumberFormat="1" applyFont="1" applyFill="1" applyBorder="1" applyAlignment="1" applyProtection="1">
      <alignment horizontal="center" vertical="center"/>
    </xf>
    <xf numFmtId="1" fontId="27" fillId="2" borderId="35" xfId="0" applyNumberFormat="1" applyFont="1" applyFill="1" applyBorder="1" applyProtection="1"/>
    <xf numFmtId="1" fontId="2" fillId="0" borderId="0" xfId="0" applyNumberFormat="1" applyFont="1" applyFill="1" applyBorder="1" applyProtection="1"/>
    <xf numFmtId="2" fontId="39" fillId="0" borderId="16" xfId="0" applyNumberFormat="1" applyFont="1" applyFill="1" applyBorder="1" applyAlignment="1" applyProtection="1">
      <alignment horizontal="center" vertical="center"/>
    </xf>
    <xf numFmtId="0" fontId="37" fillId="0" borderId="37" xfId="0" applyFont="1" applyBorder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0" fontId="37" fillId="0" borderId="15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40" fillId="0" borderId="16" xfId="0" applyFont="1" applyFill="1" applyBorder="1" applyAlignment="1" applyProtection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1" fillId="0" borderId="14" xfId="0" applyFont="1" applyBorder="1" applyAlignment="1">
      <alignment horizontal="center" vertical="center"/>
    </xf>
    <xf numFmtId="0" fontId="7" fillId="0" borderId="20" xfId="0" applyFont="1" applyFill="1" applyBorder="1" applyAlignment="1" applyProtection="1">
      <alignment horizontal="center" vertical="center"/>
    </xf>
    <xf numFmtId="1" fontId="8" fillId="0" borderId="1" xfId="0" applyNumberFormat="1" applyFont="1" applyFill="1" applyBorder="1" applyAlignment="1" applyProtection="1">
      <alignment horizontal="center" vertical="center"/>
    </xf>
    <xf numFmtId="0" fontId="9" fillId="0" borderId="21" xfId="0" applyFont="1" applyFill="1" applyBorder="1" applyAlignment="1" applyProtection="1">
      <alignment horizontal="center" vertical="center"/>
      <protection locked="0"/>
    </xf>
    <xf numFmtId="0" fontId="9" fillId="0" borderId="20" xfId="0" applyFont="1" applyFill="1" applyBorder="1" applyAlignment="1" applyProtection="1">
      <alignment horizontal="center" vertical="center"/>
      <protection locked="0"/>
    </xf>
    <xf numFmtId="0" fontId="9" fillId="0" borderId="22" xfId="0" applyFont="1" applyFill="1" applyBorder="1" applyAlignment="1" applyProtection="1">
      <alignment horizontal="center" vertical="center"/>
      <protection locked="0"/>
    </xf>
    <xf numFmtId="0" fontId="36" fillId="0" borderId="44" xfId="0" applyFont="1" applyBorder="1" applyAlignment="1">
      <alignment horizontal="center" vertical="center" wrapText="1"/>
    </xf>
    <xf numFmtId="0" fontId="36" fillId="0" borderId="39" xfId="0" applyFont="1" applyBorder="1" applyAlignment="1">
      <alignment horizontal="center" vertical="center" wrapText="1"/>
    </xf>
    <xf numFmtId="0" fontId="36" fillId="0" borderId="46" xfId="0" applyFont="1" applyBorder="1" applyAlignment="1">
      <alignment horizontal="center" vertical="center" wrapText="1"/>
    </xf>
    <xf numFmtId="0" fontId="36" fillId="0" borderId="47" xfId="0" applyFont="1" applyBorder="1" applyAlignment="1">
      <alignment horizontal="center" vertical="center" wrapText="1"/>
    </xf>
    <xf numFmtId="0" fontId="38" fillId="0" borderId="24" xfId="0" applyFont="1" applyFill="1" applyBorder="1" applyAlignment="1" applyProtection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36" fillId="0" borderId="38" xfId="0" applyFont="1" applyBorder="1" applyAlignment="1">
      <alignment horizontal="center" vertical="center" wrapText="1"/>
    </xf>
    <xf numFmtId="0" fontId="36" fillId="0" borderId="45" xfId="0" applyFont="1" applyBorder="1" applyAlignment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/>
    </xf>
    <xf numFmtId="2" fontId="7" fillId="0" borderId="1" xfId="0" applyNumberFormat="1" applyFont="1" applyFill="1" applyBorder="1" applyAlignment="1" applyProtection="1">
      <alignment horizontal="center" vertical="center"/>
    </xf>
    <xf numFmtId="2" fontId="7" fillId="0" borderId="3" xfId="0" applyNumberFormat="1" applyFont="1" applyFill="1" applyBorder="1" applyAlignment="1" applyProtection="1">
      <alignment horizontal="center" vertical="center"/>
    </xf>
    <xf numFmtId="2" fontId="11" fillId="0" borderId="6" xfId="0" applyNumberFormat="1" applyFont="1" applyFill="1" applyBorder="1" applyAlignment="1" applyProtection="1">
      <alignment horizontal="center" vertical="top" textRotation="180"/>
    </xf>
    <xf numFmtId="2" fontId="11" fillId="0" borderId="15" xfId="0" applyNumberFormat="1" applyFont="1" applyFill="1" applyBorder="1" applyAlignment="1" applyProtection="1">
      <alignment horizontal="center" vertical="top" textRotation="180"/>
    </xf>
    <xf numFmtId="0" fontId="1" fillId="2" borderId="8" xfId="0" applyFont="1" applyFill="1" applyBorder="1" applyAlignment="1" applyProtection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1" fillId="2" borderId="12" xfId="0" applyFont="1" applyFill="1" applyBorder="1" applyAlignment="1" applyProtection="1">
      <alignment vertical="center"/>
    </xf>
    <xf numFmtId="0" fontId="0" fillId="2" borderId="0" xfId="0" applyFill="1" applyAlignment="1">
      <alignment vertical="center"/>
    </xf>
    <xf numFmtId="0" fontId="0" fillId="2" borderId="12" xfId="0" applyFill="1" applyBorder="1" applyAlignment="1">
      <alignment vertical="center"/>
    </xf>
    <xf numFmtId="1" fontId="10" fillId="0" borderId="5" xfId="0" applyNumberFormat="1" applyFont="1" applyFill="1" applyBorder="1" applyAlignment="1" applyProtection="1">
      <alignment horizontal="center" vertical="center"/>
      <protection locked="0"/>
    </xf>
    <xf numFmtId="1" fontId="8" fillId="0" borderId="5" xfId="0" applyNumberFormat="1" applyFont="1" applyFill="1" applyBorder="1" applyAlignment="1" applyProtection="1">
      <alignment horizontal="center" vertical="center"/>
    </xf>
    <xf numFmtId="0" fontId="0" fillId="0" borderId="5" xfId="0" applyFill="1" applyBorder="1" applyAlignment="1">
      <alignment horizontal="center" vertical="center"/>
    </xf>
    <xf numFmtId="1" fontId="8" fillId="0" borderId="5" xfId="0" applyNumberFormat="1" applyFont="1" applyFill="1" applyBorder="1" applyAlignment="1" applyProtection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7" fillId="0" borderId="23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2" fontId="5" fillId="0" borderId="7" xfId="0" applyNumberFormat="1" applyFont="1" applyFill="1" applyBorder="1" applyAlignment="1" applyProtection="1">
      <alignment horizontal="center" vertical="center"/>
    </xf>
    <xf numFmtId="2" fontId="5" fillId="0" borderId="16" xfId="0" applyNumberFormat="1" applyFont="1" applyFill="1" applyBorder="1" applyAlignment="1" applyProtection="1">
      <alignment horizontal="center" vertical="center"/>
    </xf>
    <xf numFmtId="2" fontId="5" fillId="0" borderId="24" xfId="0" applyNumberFormat="1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25" xfId="0" applyFont="1" applyFill="1" applyBorder="1" applyAlignment="1" applyProtection="1">
      <alignment horizontal="center" vertical="center"/>
    </xf>
    <xf numFmtId="0" fontId="5" fillId="0" borderId="26" xfId="0" applyFont="1" applyFill="1" applyBorder="1" applyAlignment="1" applyProtection="1">
      <alignment horizontal="center" vertical="center"/>
    </xf>
    <xf numFmtId="1" fontId="6" fillId="0" borderId="10" xfId="0" applyNumberFormat="1" applyFont="1" applyFill="1" applyBorder="1" applyAlignment="1" applyProtection="1">
      <alignment horizontal="center" vertical="center"/>
    </xf>
    <xf numFmtId="1" fontId="6" fillId="0" borderId="5" xfId="0" applyNumberFormat="1" applyFont="1" applyFill="1" applyBorder="1" applyAlignment="1" applyProtection="1">
      <alignment horizontal="center" vertical="center"/>
    </xf>
    <xf numFmtId="1" fontId="6" fillId="0" borderId="11" xfId="0" applyNumberFormat="1" applyFont="1" applyFill="1" applyBorder="1" applyAlignment="1" applyProtection="1">
      <alignment horizontal="center" vertical="center"/>
    </xf>
    <xf numFmtId="1" fontId="6" fillId="0" borderId="18" xfId="0" applyNumberFormat="1" applyFont="1" applyFill="1" applyBorder="1" applyAlignment="1" applyProtection="1">
      <alignment horizontal="center" vertical="center"/>
    </xf>
    <xf numFmtId="1" fontId="6" fillId="0" borderId="0" xfId="0" applyNumberFormat="1" applyFont="1" applyFill="1" applyBorder="1" applyAlignment="1" applyProtection="1">
      <alignment horizontal="center" vertical="center"/>
    </xf>
    <xf numFmtId="1" fontId="6" fillId="0" borderId="19" xfId="0" applyNumberFormat="1" applyFont="1" applyFill="1" applyBorder="1" applyAlignment="1" applyProtection="1">
      <alignment horizontal="center" vertical="center"/>
    </xf>
    <xf numFmtId="1" fontId="6" fillId="0" borderId="27" xfId="0" applyNumberFormat="1" applyFont="1" applyFill="1" applyBorder="1" applyAlignment="1" applyProtection="1">
      <alignment horizontal="center" vertical="center"/>
    </xf>
    <xf numFmtId="1" fontId="6" fillId="0" borderId="14" xfId="0" applyNumberFormat="1" applyFont="1" applyFill="1" applyBorder="1" applyAlignment="1" applyProtection="1">
      <alignment horizontal="center" vertical="center"/>
    </xf>
    <xf numFmtId="1" fontId="6" fillId="0" borderId="28" xfId="0" applyNumberFormat="1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1" fillId="2" borderId="40" xfId="0" applyFont="1" applyFill="1" applyBorder="1" applyAlignment="1" applyProtection="1">
      <alignment vertical="center"/>
    </xf>
    <xf numFmtId="0" fontId="0" fillId="2" borderId="41" xfId="0" applyFill="1" applyBorder="1" applyAlignment="1">
      <alignment vertical="center"/>
    </xf>
    <xf numFmtId="0" fontId="0" fillId="2" borderId="42" xfId="0" applyFill="1" applyBorder="1" applyAlignment="1">
      <alignment vertical="center"/>
    </xf>
    <xf numFmtId="0" fontId="0" fillId="2" borderId="43" xfId="0" applyFill="1" applyBorder="1" applyAlignment="1">
      <alignment vertical="center"/>
    </xf>
    <xf numFmtId="1" fontId="6" fillId="0" borderId="6" xfId="0" applyNumberFormat="1" applyFont="1" applyFill="1" applyBorder="1" applyAlignment="1" applyProtection="1">
      <alignment horizontal="center" vertical="center"/>
    </xf>
    <xf numFmtId="1" fontId="6" fillId="0" borderId="37" xfId="0" applyNumberFormat="1" applyFont="1" applyFill="1" applyBorder="1" applyAlignment="1" applyProtection="1">
      <alignment horizontal="center" vertical="center"/>
    </xf>
    <xf numFmtId="1" fontId="6" fillId="0" borderId="15" xfId="0" applyNumberFormat="1" applyFont="1" applyFill="1" applyBorder="1" applyAlignment="1" applyProtection="1">
      <alignment horizontal="center" vertical="center"/>
    </xf>
  </cellXfs>
  <cellStyles count="1">
    <cellStyle name="Normál" xfId="0" builtinId="0"/>
  </cellStyles>
  <dxfs count="72"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13"/>
  <sheetViews>
    <sheetView tabSelected="1" workbookViewId="0">
      <selection activeCell="A10" sqref="A10"/>
    </sheetView>
  </sheetViews>
  <sheetFormatPr defaultColWidth="9.140625" defaultRowHeight="15.75"/>
  <cols>
    <col min="1" max="1" width="35.5703125" style="1" customWidth="1"/>
    <col min="2" max="2" width="25" style="9" customWidth="1"/>
    <col min="3" max="6" width="4.7109375" style="9" customWidth="1"/>
    <col min="7" max="7" width="7.85546875" style="7" customWidth="1"/>
    <col min="8" max="8" width="7.42578125" style="10" customWidth="1"/>
    <col min="9" max="9" width="11.85546875" style="96" customWidth="1"/>
    <col min="10" max="10" width="11.85546875" style="97" customWidth="1"/>
    <col min="11" max="11" width="8.5703125" style="1" customWidth="1"/>
    <col min="12" max="12" width="9.140625" style="98"/>
    <col min="13" max="13" width="10.7109375" style="1" customWidth="1"/>
    <col min="14" max="14" width="12.5703125" style="2" customWidth="1"/>
    <col min="15" max="16384" width="9.140625" style="1"/>
  </cols>
  <sheetData>
    <row r="1" spans="1:62">
      <c r="C1" s="143" t="s">
        <v>42</v>
      </c>
      <c r="D1" s="144"/>
      <c r="E1" s="144"/>
      <c r="F1" s="145"/>
      <c r="G1" s="139" t="s">
        <v>44</v>
      </c>
      <c r="H1" s="140"/>
      <c r="I1" s="124" t="s">
        <v>41</v>
      </c>
      <c r="J1" s="125"/>
      <c r="K1" s="128" t="s">
        <v>45</v>
      </c>
      <c r="L1" s="125"/>
      <c r="M1" s="130" t="s">
        <v>46</v>
      </c>
      <c r="N1" s="131"/>
    </row>
    <row r="2" spans="1:62" ht="15" customHeight="1" thickBot="1">
      <c r="A2" s="134" t="s">
        <v>7</v>
      </c>
      <c r="B2" s="135" t="s">
        <v>38</v>
      </c>
      <c r="C2" s="136" t="s">
        <v>39</v>
      </c>
      <c r="D2" s="137"/>
      <c r="E2" s="137" t="s">
        <v>110</v>
      </c>
      <c r="F2" s="138"/>
      <c r="G2" s="141"/>
      <c r="H2" s="142"/>
      <c r="I2" s="126"/>
      <c r="J2" s="127"/>
      <c r="K2" s="129"/>
      <c r="L2" s="127"/>
      <c r="M2" s="132"/>
      <c r="N2" s="133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</row>
    <row r="3" spans="1:62" ht="43.5">
      <c r="A3" s="134"/>
      <c r="B3" s="135"/>
      <c r="C3" s="12" t="s">
        <v>14</v>
      </c>
      <c r="D3" s="13" t="s">
        <v>15</v>
      </c>
      <c r="E3" s="12" t="s">
        <v>14</v>
      </c>
      <c r="F3" s="13" t="s">
        <v>15</v>
      </c>
      <c r="G3" s="116" t="s">
        <v>43</v>
      </c>
      <c r="H3" s="114" t="s">
        <v>15</v>
      </c>
      <c r="I3" s="120" t="s">
        <v>47</v>
      </c>
      <c r="J3" s="118" t="s">
        <v>15</v>
      </c>
      <c r="K3" s="109" t="s">
        <v>34</v>
      </c>
      <c r="L3" s="111" t="s">
        <v>35</v>
      </c>
      <c r="M3" s="45" t="s">
        <v>36</v>
      </c>
      <c r="N3" s="46" t="s">
        <v>37</v>
      </c>
    </row>
    <row r="4" spans="1:62">
      <c r="A4" s="47" t="s">
        <v>62</v>
      </c>
      <c r="B4" s="48"/>
      <c r="C4" s="49">
        <v>63</v>
      </c>
      <c r="D4" s="50">
        <f>IF(ISNUMBER(C4),RANK(C4,C:C),"")</f>
        <v>2</v>
      </c>
      <c r="E4" s="51">
        <v>194</v>
      </c>
      <c r="F4" s="50">
        <f>IF(ISNUMBER(E4),RANK(E4,E:E),"")</f>
        <v>1</v>
      </c>
      <c r="G4" s="117">
        <v>57</v>
      </c>
      <c r="H4" s="115">
        <f>RANK(G4,G:G)</f>
        <v>1</v>
      </c>
      <c r="I4" s="108">
        <v>2.9525462962962963E-4</v>
      </c>
      <c r="J4" s="119">
        <f>RANK(I4,I:I,1)</f>
        <v>1</v>
      </c>
      <c r="K4" s="113">
        <f>H4+J4</f>
        <v>2</v>
      </c>
      <c r="L4" s="112">
        <f>RANK(K4,K:K,1)</f>
        <v>1</v>
      </c>
      <c r="M4" s="81">
        <f>D4+F4+H4+J4</f>
        <v>5</v>
      </c>
      <c r="N4" s="82">
        <f>RANK(M4,M:M,1)</f>
        <v>1</v>
      </c>
      <c r="O4" s="83"/>
      <c r="P4" s="84"/>
    </row>
    <row r="5" spans="1:62">
      <c r="A5" s="47" t="s">
        <v>64</v>
      </c>
      <c r="B5" s="48"/>
      <c r="C5" s="49">
        <v>54</v>
      </c>
      <c r="D5" s="50">
        <f>IF(ISNUMBER(C5),RANK(C5,C:C),"")</f>
        <v>3</v>
      </c>
      <c r="E5" s="51">
        <v>167</v>
      </c>
      <c r="F5" s="50">
        <f>IF(ISNUMBER(E5),RANK(E5,E:E),"")</f>
        <v>2</v>
      </c>
      <c r="G5" s="117">
        <v>55</v>
      </c>
      <c r="H5" s="115">
        <f>RANK(G5,G:G)</f>
        <v>2</v>
      </c>
      <c r="I5" s="108">
        <v>3.7465277777777779E-4</v>
      </c>
      <c r="J5" s="119">
        <f>RANK(I5,I:I,1)</f>
        <v>2</v>
      </c>
      <c r="K5" s="110">
        <f>H5+J5</f>
        <v>4</v>
      </c>
      <c r="L5" s="112">
        <f>RANK(K5,K:K,1)</f>
        <v>2</v>
      </c>
      <c r="M5" s="81">
        <f>D5+F5+H5+J5</f>
        <v>9</v>
      </c>
      <c r="N5" s="82">
        <f>RANK(M5,M:M,1)</f>
        <v>2</v>
      </c>
      <c r="O5" s="83"/>
      <c r="P5" s="84"/>
    </row>
    <row r="6" spans="1:62">
      <c r="A6" s="47" t="s">
        <v>63</v>
      </c>
      <c r="B6" s="48"/>
      <c r="C6" s="49">
        <v>70</v>
      </c>
      <c r="D6" s="50">
        <f>IF(ISNUMBER(C6),RANK(C6,C:C),"")</f>
        <v>1</v>
      </c>
      <c r="E6" s="51">
        <v>160</v>
      </c>
      <c r="F6" s="50">
        <f>IF(ISNUMBER(E6),RANK(E6,E:E),"")</f>
        <v>3</v>
      </c>
      <c r="G6" s="117">
        <v>49</v>
      </c>
      <c r="H6" s="115">
        <f>RANK(G6,G:G)</f>
        <v>3</v>
      </c>
      <c r="I6" s="108">
        <v>4.0509259259259258E-4</v>
      </c>
      <c r="J6" s="119">
        <f>RANK(I6,I:I,1)</f>
        <v>3</v>
      </c>
      <c r="K6" s="110">
        <f>H6+J6</f>
        <v>6</v>
      </c>
      <c r="L6" s="112">
        <f>RANK(K6,K:K,1)</f>
        <v>3</v>
      </c>
      <c r="M6" s="81">
        <f>D6+F6+H6+J6</f>
        <v>10</v>
      </c>
      <c r="N6" s="82">
        <f>RANK(M6,M:M,1)</f>
        <v>3</v>
      </c>
      <c r="O6" s="83"/>
      <c r="P6" s="84"/>
    </row>
    <row r="9" spans="1:62">
      <c r="I9" s="107"/>
    </row>
    <row r="10" spans="1:62">
      <c r="I10" s="107"/>
    </row>
    <row r="11" spans="1:62">
      <c r="I11" s="107"/>
    </row>
    <row r="12" spans="1:62">
      <c r="I12" s="107"/>
    </row>
    <row r="13" spans="1:62">
      <c r="I13" s="107"/>
    </row>
  </sheetData>
  <sortState ref="A4:BJ6">
    <sortCondition ref="N4:N6"/>
  </sortState>
  <mergeCells count="9">
    <mergeCell ref="I1:J2"/>
    <mergeCell ref="K1:L2"/>
    <mergeCell ref="M1:N2"/>
    <mergeCell ref="A2:A3"/>
    <mergeCell ref="B2:B3"/>
    <mergeCell ref="C2:D2"/>
    <mergeCell ref="E2:F2"/>
    <mergeCell ref="G1:H2"/>
    <mergeCell ref="C1:F1"/>
  </mergeCells>
  <dataValidations count="1">
    <dataValidation type="decimal" allowBlank="1" showInputMessage="1" showErrorMessage="1" sqref="G7:G1048576">
      <formula1>0</formula1>
      <formula2>10</formula2>
    </dataValidation>
  </dataValidation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H16"/>
  <sheetViews>
    <sheetView workbookViewId="0">
      <selection activeCell="A4" sqref="A4"/>
    </sheetView>
  </sheetViews>
  <sheetFormatPr defaultColWidth="9.140625" defaultRowHeight="15.75"/>
  <cols>
    <col min="1" max="1" width="35.5703125" style="1" customWidth="1"/>
    <col min="2" max="2" width="25" style="9" customWidth="1"/>
    <col min="3" max="4" width="4.7109375" style="9" customWidth="1"/>
    <col min="5" max="5" width="7.85546875" style="7" customWidth="1"/>
    <col min="6" max="6" width="7.42578125" style="123" customWidth="1"/>
    <col min="7" max="7" width="11.85546875" style="96" customWidth="1"/>
    <col min="8" max="8" width="11.85546875" style="97" customWidth="1"/>
    <col min="9" max="9" width="8.5703125" style="1" customWidth="1"/>
    <col min="10" max="10" width="9.140625" style="98"/>
    <col min="11" max="11" width="10.7109375" style="1" customWidth="1"/>
    <col min="12" max="12" width="12.5703125" style="2" customWidth="1"/>
    <col min="13" max="16384" width="9.140625" style="1"/>
  </cols>
  <sheetData>
    <row r="1" spans="1:60">
      <c r="C1" s="143" t="s">
        <v>42</v>
      </c>
      <c r="D1" s="144"/>
      <c r="E1" s="147" t="s">
        <v>44</v>
      </c>
      <c r="F1" s="140"/>
      <c r="G1" s="124" t="s">
        <v>41</v>
      </c>
      <c r="H1" s="125"/>
      <c r="I1" s="128" t="s">
        <v>45</v>
      </c>
      <c r="J1" s="125"/>
      <c r="K1" s="130" t="s">
        <v>46</v>
      </c>
      <c r="L1" s="131"/>
    </row>
    <row r="2" spans="1:60" ht="15" customHeight="1" thickBot="1">
      <c r="A2" s="134" t="s">
        <v>7</v>
      </c>
      <c r="B2" s="135" t="s">
        <v>38</v>
      </c>
      <c r="C2" s="136" t="s">
        <v>39</v>
      </c>
      <c r="D2" s="146"/>
      <c r="E2" s="148"/>
      <c r="F2" s="142"/>
      <c r="G2" s="126"/>
      <c r="H2" s="127"/>
      <c r="I2" s="129"/>
      <c r="J2" s="127"/>
      <c r="K2" s="132"/>
      <c r="L2" s="133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</row>
    <row r="3" spans="1:60" ht="43.5">
      <c r="A3" s="134"/>
      <c r="B3" s="135"/>
      <c r="C3" s="12" t="s">
        <v>14</v>
      </c>
      <c r="D3" s="13" t="s">
        <v>15</v>
      </c>
      <c r="E3" s="116" t="s">
        <v>43</v>
      </c>
      <c r="F3" s="114" t="s">
        <v>15</v>
      </c>
      <c r="G3" s="120" t="s">
        <v>47</v>
      </c>
      <c r="H3" s="118" t="s">
        <v>15</v>
      </c>
      <c r="I3" s="109" t="s">
        <v>34</v>
      </c>
      <c r="J3" s="111" t="s">
        <v>35</v>
      </c>
      <c r="K3" s="45" t="s">
        <v>36</v>
      </c>
      <c r="L3" s="46" t="s">
        <v>37</v>
      </c>
    </row>
    <row r="4" spans="1:60">
      <c r="A4" s="47" t="s">
        <v>55</v>
      </c>
      <c r="B4" s="48"/>
      <c r="C4" s="49">
        <v>59</v>
      </c>
      <c r="D4" s="50">
        <f t="shared" ref="D4:D16" si="0">IF(ISNUMBER(C4),RANK(C4,C:C),"")</f>
        <v>3</v>
      </c>
      <c r="E4" s="117">
        <v>51</v>
      </c>
      <c r="F4" s="122">
        <f t="shared" ref="F4:F16" si="1">RANK(E4,E:E)</f>
        <v>1</v>
      </c>
      <c r="G4" s="108">
        <v>2.8599537037037037E-4</v>
      </c>
      <c r="H4" s="119">
        <f t="shared" ref="H4:H16" si="2">RANK(G4,G:G,1)</f>
        <v>4</v>
      </c>
      <c r="I4" s="110">
        <f t="shared" ref="I4:I16" si="3">F4+H4</f>
        <v>5</v>
      </c>
      <c r="J4" s="112">
        <f>RANK(I4,I:I,1)</f>
        <v>2</v>
      </c>
      <c r="K4" s="81">
        <f t="shared" ref="K4:K16" si="4">J4+D4</f>
        <v>5</v>
      </c>
      <c r="L4" s="82">
        <f>RANK(K4,K:K,1)</f>
        <v>1</v>
      </c>
      <c r="M4" s="83"/>
      <c r="N4" s="84"/>
    </row>
    <row r="5" spans="1:60">
      <c r="A5" s="47" t="s">
        <v>52</v>
      </c>
      <c r="B5" s="48"/>
      <c r="C5" s="49">
        <v>61</v>
      </c>
      <c r="D5" s="50">
        <f t="shared" si="0"/>
        <v>2</v>
      </c>
      <c r="E5" s="117">
        <v>50</v>
      </c>
      <c r="F5" s="122">
        <f t="shared" si="1"/>
        <v>4</v>
      </c>
      <c r="G5" s="108">
        <v>2.7673611111111112E-4</v>
      </c>
      <c r="H5" s="119">
        <f t="shared" si="2"/>
        <v>3</v>
      </c>
      <c r="I5" s="110">
        <f t="shared" si="3"/>
        <v>7</v>
      </c>
      <c r="J5" s="112">
        <f>RANK(I5,I:I,1)</f>
        <v>3</v>
      </c>
      <c r="K5" s="81">
        <f t="shared" si="4"/>
        <v>5</v>
      </c>
      <c r="L5" s="82">
        <v>2</v>
      </c>
      <c r="M5" s="83"/>
      <c r="N5" s="84"/>
    </row>
    <row r="6" spans="1:60">
      <c r="A6" s="47" t="s">
        <v>58</v>
      </c>
      <c r="B6" s="48"/>
      <c r="C6" s="49">
        <v>58</v>
      </c>
      <c r="D6" s="50">
        <f t="shared" si="0"/>
        <v>4</v>
      </c>
      <c r="E6" s="117">
        <v>50</v>
      </c>
      <c r="F6" s="122">
        <f t="shared" si="1"/>
        <v>4</v>
      </c>
      <c r="G6" s="108">
        <v>3.1944444444444446E-4</v>
      </c>
      <c r="H6" s="119">
        <f t="shared" si="2"/>
        <v>7</v>
      </c>
      <c r="I6" s="110">
        <f t="shared" si="3"/>
        <v>11</v>
      </c>
      <c r="J6" s="112">
        <f>RANK(I6,I:I,1)</f>
        <v>6</v>
      </c>
      <c r="K6" s="81">
        <f t="shared" si="4"/>
        <v>10</v>
      </c>
      <c r="L6" s="82">
        <v>3</v>
      </c>
      <c r="M6" s="83"/>
      <c r="N6" s="84"/>
    </row>
    <row r="7" spans="1:60">
      <c r="A7" s="47" t="s">
        <v>57</v>
      </c>
      <c r="B7" s="48"/>
      <c r="C7" s="49">
        <v>67</v>
      </c>
      <c r="D7" s="50">
        <f t="shared" si="0"/>
        <v>1</v>
      </c>
      <c r="E7" s="117">
        <v>42</v>
      </c>
      <c r="F7" s="122">
        <f t="shared" si="1"/>
        <v>13</v>
      </c>
      <c r="G7" s="108">
        <v>2.3784722222222222E-4</v>
      </c>
      <c r="H7" s="119">
        <f t="shared" si="2"/>
        <v>1</v>
      </c>
      <c r="I7" s="110">
        <f t="shared" si="3"/>
        <v>14</v>
      </c>
      <c r="J7" s="112">
        <f>RANK(I7,I:I,1)</f>
        <v>9</v>
      </c>
      <c r="K7" s="81">
        <f t="shared" si="4"/>
        <v>10</v>
      </c>
      <c r="L7" s="82">
        <v>4</v>
      </c>
      <c r="M7" s="83"/>
      <c r="N7" s="84"/>
    </row>
    <row r="8" spans="1:60">
      <c r="A8" s="47" t="s">
        <v>56</v>
      </c>
      <c r="B8" s="48"/>
      <c r="C8" s="49">
        <v>52</v>
      </c>
      <c r="D8" s="50">
        <f t="shared" si="0"/>
        <v>8</v>
      </c>
      <c r="E8" s="117">
        <v>51</v>
      </c>
      <c r="F8" s="122">
        <f t="shared" si="1"/>
        <v>1</v>
      </c>
      <c r="G8" s="108">
        <v>3.1134259259259261E-4</v>
      </c>
      <c r="H8" s="119">
        <f t="shared" si="2"/>
        <v>6</v>
      </c>
      <c r="I8" s="110">
        <f t="shared" si="3"/>
        <v>7</v>
      </c>
      <c r="J8" s="112">
        <v>4</v>
      </c>
      <c r="K8" s="81">
        <f t="shared" si="4"/>
        <v>12</v>
      </c>
      <c r="L8" s="82">
        <v>5</v>
      </c>
      <c r="M8" s="83"/>
      <c r="N8" s="84"/>
    </row>
    <row r="9" spans="1:60">
      <c r="A9" s="47" t="s">
        <v>54</v>
      </c>
      <c r="B9" s="48"/>
      <c r="C9" s="49">
        <v>54</v>
      </c>
      <c r="D9" s="50">
        <f t="shared" si="0"/>
        <v>6</v>
      </c>
      <c r="E9" s="117">
        <v>50</v>
      </c>
      <c r="F9" s="122">
        <f t="shared" si="1"/>
        <v>4</v>
      </c>
      <c r="G9" s="108">
        <v>3.0671296296296295E-4</v>
      </c>
      <c r="H9" s="119">
        <f t="shared" si="2"/>
        <v>5</v>
      </c>
      <c r="I9" s="110">
        <f t="shared" si="3"/>
        <v>9</v>
      </c>
      <c r="J9" s="112">
        <f t="shared" ref="J9:J16" si="5">RANK(I9,I:I,1)</f>
        <v>5</v>
      </c>
      <c r="K9" s="81">
        <f t="shared" si="4"/>
        <v>11</v>
      </c>
      <c r="L9" s="82">
        <v>6</v>
      </c>
      <c r="M9" s="83"/>
      <c r="N9" s="84"/>
    </row>
    <row r="10" spans="1:60">
      <c r="A10" s="47" t="s">
        <v>60</v>
      </c>
      <c r="B10" s="48"/>
      <c r="C10" s="49">
        <v>56</v>
      </c>
      <c r="D10" s="50">
        <f t="shared" si="0"/>
        <v>5</v>
      </c>
      <c r="E10" s="117">
        <v>50</v>
      </c>
      <c r="F10" s="122">
        <f t="shared" si="1"/>
        <v>4</v>
      </c>
      <c r="G10" s="108">
        <v>3.3275462962962968E-4</v>
      </c>
      <c r="H10" s="119">
        <f t="shared" si="2"/>
        <v>8</v>
      </c>
      <c r="I10" s="110">
        <f t="shared" si="3"/>
        <v>12</v>
      </c>
      <c r="J10" s="112">
        <f t="shared" si="5"/>
        <v>7</v>
      </c>
      <c r="K10" s="81">
        <f t="shared" si="4"/>
        <v>12</v>
      </c>
      <c r="L10" s="82">
        <v>7</v>
      </c>
      <c r="M10" s="83"/>
      <c r="N10" s="84"/>
    </row>
    <row r="11" spans="1:60">
      <c r="A11" s="47" t="s">
        <v>48</v>
      </c>
      <c r="B11" s="48"/>
      <c r="C11" s="49">
        <v>35</v>
      </c>
      <c r="D11" s="50">
        <f t="shared" si="0"/>
        <v>13</v>
      </c>
      <c r="E11" s="117">
        <v>51</v>
      </c>
      <c r="F11" s="122">
        <f t="shared" si="1"/>
        <v>1</v>
      </c>
      <c r="G11" s="108">
        <v>2.4918981481481482E-4</v>
      </c>
      <c r="H11" s="119">
        <f t="shared" si="2"/>
        <v>2</v>
      </c>
      <c r="I11" s="113">
        <f t="shared" si="3"/>
        <v>3</v>
      </c>
      <c r="J11" s="112">
        <f t="shared" si="5"/>
        <v>1</v>
      </c>
      <c r="K11" s="81">
        <f t="shared" si="4"/>
        <v>14</v>
      </c>
      <c r="L11" s="82">
        <f t="shared" ref="L11:L16" si="6">RANK(K11,K:K,1)</f>
        <v>8</v>
      </c>
      <c r="M11" s="83"/>
      <c r="N11" s="84"/>
    </row>
    <row r="12" spans="1:60">
      <c r="A12" s="47" t="s">
        <v>61</v>
      </c>
      <c r="B12" s="48"/>
      <c r="C12" s="49">
        <v>54</v>
      </c>
      <c r="D12" s="50">
        <f t="shared" si="0"/>
        <v>6</v>
      </c>
      <c r="E12" s="117">
        <v>49</v>
      </c>
      <c r="F12" s="122">
        <f t="shared" si="1"/>
        <v>9</v>
      </c>
      <c r="G12" s="108">
        <v>3.7407407407407403E-4</v>
      </c>
      <c r="H12" s="119">
        <f t="shared" si="2"/>
        <v>10</v>
      </c>
      <c r="I12" s="110">
        <f t="shared" si="3"/>
        <v>19</v>
      </c>
      <c r="J12" s="112">
        <f t="shared" si="5"/>
        <v>10</v>
      </c>
      <c r="K12" s="81">
        <f t="shared" si="4"/>
        <v>16</v>
      </c>
      <c r="L12" s="82">
        <f t="shared" si="6"/>
        <v>9</v>
      </c>
      <c r="M12" s="83"/>
      <c r="N12" s="84"/>
    </row>
    <row r="13" spans="1:60">
      <c r="A13" s="47" t="s">
        <v>59</v>
      </c>
      <c r="B13" s="48"/>
      <c r="C13" s="49">
        <v>47</v>
      </c>
      <c r="D13" s="50">
        <f t="shared" si="0"/>
        <v>11</v>
      </c>
      <c r="E13" s="117">
        <v>50</v>
      </c>
      <c r="F13" s="122">
        <f t="shared" si="1"/>
        <v>4</v>
      </c>
      <c r="G13" s="108">
        <v>3.4745370370370372E-4</v>
      </c>
      <c r="H13" s="119">
        <f t="shared" si="2"/>
        <v>9</v>
      </c>
      <c r="I13" s="110">
        <f t="shared" si="3"/>
        <v>13</v>
      </c>
      <c r="J13" s="112">
        <f t="shared" si="5"/>
        <v>8</v>
      </c>
      <c r="K13" s="81">
        <f t="shared" si="4"/>
        <v>19</v>
      </c>
      <c r="L13" s="82">
        <f t="shared" si="6"/>
        <v>10</v>
      </c>
      <c r="M13" s="83"/>
      <c r="N13" s="84"/>
    </row>
    <row r="14" spans="1:60">
      <c r="A14" s="47" t="s">
        <v>50</v>
      </c>
      <c r="B14" s="48"/>
      <c r="C14" s="49">
        <v>48</v>
      </c>
      <c r="D14" s="50">
        <f t="shared" si="0"/>
        <v>10</v>
      </c>
      <c r="E14" s="117">
        <v>47</v>
      </c>
      <c r="F14" s="122">
        <f t="shared" si="1"/>
        <v>11</v>
      </c>
      <c r="G14" s="108">
        <v>4.1458333333333326E-4</v>
      </c>
      <c r="H14" s="119">
        <f t="shared" si="2"/>
        <v>11</v>
      </c>
      <c r="I14" s="110">
        <f t="shared" si="3"/>
        <v>22</v>
      </c>
      <c r="J14" s="112">
        <f t="shared" si="5"/>
        <v>11</v>
      </c>
      <c r="K14" s="81">
        <f t="shared" si="4"/>
        <v>21</v>
      </c>
      <c r="L14" s="82">
        <f t="shared" si="6"/>
        <v>11</v>
      </c>
      <c r="M14" s="83"/>
      <c r="N14" s="84"/>
    </row>
    <row r="15" spans="1:60">
      <c r="A15" s="47" t="s">
        <v>49</v>
      </c>
      <c r="B15" s="48"/>
      <c r="C15" s="49">
        <v>50</v>
      </c>
      <c r="D15" s="50">
        <f t="shared" si="0"/>
        <v>9</v>
      </c>
      <c r="E15" s="117">
        <v>47</v>
      </c>
      <c r="F15" s="122">
        <f t="shared" si="1"/>
        <v>11</v>
      </c>
      <c r="G15" s="108">
        <v>4.6296296296296293E-4</v>
      </c>
      <c r="H15" s="119">
        <f t="shared" si="2"/>
        <v>12</v>
      </c>
      <c r="I15" s="110">
        <f t="shared" si="3"/>
        <v>23</v>
      </c>
      <c r="J15" s="112">
        <f t="shared" si="5"/>
        <v>13</v>
      </c>
      <c r="K15" s="81">
        <f t="shared" si="4"/>
        <v>22</v>
      </c>
      <c r="L15" s="82">
        <f t="shared" si="6"/>
        <v>12</v>
      </c>
      <c r="M15" s="83"/>
      <c r="N15" s="84"/>
    </row>
    <row r="16" spans="1:60">
      <c r="A16" s="47" t="s">
        <v>53</v>
      </c>
      <c r="B16" s="48"/>
      <c r="C16" s="49">
        <v>42</v>
      </c>
      <c r="D16" s="50">
        <f t="shared" si="0"/>
        <v>12</v>
      </c>
      <c r="E16" s="117">
        <v>49</v>
      </c>
      <c r="F16" s="122">
        <f t="shared" si="1"/>
        <v>9</v>
      </c>
      <c r="G16" s="108">
        <v>4.6608796296296302E-4</v>
      </c>
      <c r="H16" s="119">
        <f t="shared" si="2"/>
        <v>13</v>
      </c>
      <c r="I16" s="110">
        <f t="shared" si="3"/>
        <v>22</v>
      </c>
      <c r="J16" s="112">
        <f t="shared" si="5"/>
        <v>11</v>
      </c>
      <c r="K16" s="81">
        <f t="shared" si="4"/>
        <v>23</v>
      </c>
      <c r="L16" s="82">
        <f t="shared" si="6"/>
        <v>13</v>
      </c>
      <c r="M16" s="83"/>
      <c r="N16" s="84"/>
    </row>
  </sheetData>
  <sortState ref="A4:BH16">
    <sortCondition ref="L4:L16"/>
  </sortState>
  <mergeCells count="8">
    <mergeCell ref="G1:H2"/>
    <mergeCell ref="I1:J2"/>
    <mergeCell ref="K1:L2"/>
    <mergeCell ref="A2:A3"/>
    <mergeCell ref="B2:B3"/>
    <mergeCell ref="C2:D2"/>
    <mergeCell ref="C1:D1"/>
    <mergeCell ref="E1:F2"/>
  </mergeCells>
  <dataValidations count="1">
    <dataValidation type="decimal" allowBlank="1" showInputMessage="1" showErrorMessage="1" sqref="E17:E1048576">
      <formula1>0</formula1>
      <formula2>10</formula2>
    </dataValidation>
  </dataValidations>
  <pageMargins left="0.7" right="0.7" top="0.78740157499999996" bottom="0.78740157499999996" header="0.3" footer="0.3"/>
  <pageSetup paperSize="9" orientation="portrait" horizontalDpi="12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J14"/>
  <sheetViews>
    <sheetView workbookViewId="0">
      <selection activeCell="I8" sqref="I8"/>
    </sheetView>
  </sheetViews>
  <sheetFormatPr defaultColWidth="9.140625" defaultRowHeight="15.75"/>
  <cols>
    <col min="1" max="1" width="35.5703125" style="1" customWidth="1"/>
    <col min="2" max="2" width="25" style="9" customWidth="1"/>
    <col min="3" max="6" width="4.7109375" style="9" customWidth="1"/>
    <col min="7" max="7" width="7.85546875" style="7" customWidth="1"/>
    <col min="8" max="8" width="7.42578125" style="10" customWidth="1"/>
    <col min="9" max="9" width="11.85546875" style="96" customWidth="1"/>
    <col min="10" max="10" width="11.85546875" style="97" customWidth="1"/>
    <col min="11" max="11" width="8.5703125" style="1" customWidth="1"/>
    <col min="12" max="12" width="9.140625" style="98"/>
    <col min="13" max="13" width="10.7109375" style="1" customWidth="1"/>
    <col min="14" max="14" width="12.5703125" style="2" customWidth="1"/>
    <col min="15" max="16384" width="9.140625" style="1"/>
  </cols>
  <sheetData>
    <row r="1" spans="1:62">
      <c r="C1" s="143" t="s">
        <v>42</v>
      </c>
      <c r="D1" s="144"/>
      <c r="E1" s="144"/>
      <c r="F1" s="145"/>
      <c r="G1" s="139" t="s">
        <v>44</v>
      </c>
      <c r="H1" s="140"/>
      <c r="I1" s="124" t="s">
        <v>41</v>
      </c>
      <c r="J1" s="125"/>
      <c r="K1" s="128" t="s">
        <v>45</v>
      </c>
      <c r="L1" s="125"/>
      <c r="M1" s="130" t="s">
        <v>46</v>
      </c>
      <c r="N1" s="131"/>
    </row>
    <row r="2" spans="1:62" ht="15" customHeight="1" thickBot="1">
      <c r="A2" s="134" t="s">
        <v>7</v>
      </c>
      <c r="B2" s="135" t="s">
        <v>38</v>
      </c>
      <c r="C2" s="136" t="s">
        <v>39</v>
      </c>
      <c r="D2" s="137"/>
      <c r="E2" s="137" t="s">
        <v>111</v>
      </c>
      <c r="F2" s="138"/>
      <c r="G2" s="141"/>
      <c r="H2" s="142"/>
      <c r="I2" s="126"/>
      <c r="J2" s="127"/>
      <c r="K2" s="129"/>
      <c r="L2" s="127"/>
      <c r="M2" s="132"/>
      <c r="N2" s="133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</row>
    <row r="3" spans="1:62" ht="43.5">
      <c r="A3" s="134"/>
      <c r="B3" s="135"/>
      <c r="C3" s="12" t="s">
        <v>14</v>
      </c>
      <c r="D3" s="13" t="s">
        <v>15</v>
      </c>
      <c r="E3" s="12" t="s">
        <v>14</v>
      </c>
      <c r="F3" s="13" t="s">
        <v>15</v>
      </c>
      <c r="G3" s="116" t="s">
        <v>43</v>
      </c>
      <c r="H3" s="114" t="s">
        <v>15</v>
      </c>
      <c r="I3" s="120" t="s">
        <v>47</v>
      </c>
      <c r="J3" s="118" t="s">
        <v>15</v>
      </c>
      <c r="K3" s="109" t="s">
        <v>34</v>
      </c>
      <c r="L3" s="111" t="s">
        <v>35</v>
      </c>
      <c r="M3" s="45" t="s">
        <v>36</v>
      </c>
      <c r="N3" s="46" t="s">
        <v>37</v>
      </c>
    </row>
    <row r="4" spans="1:62">
      <c r="A4" s="47" t="s">
        <v>76</v>
      </c>
      <c r="B4" s="48"/>
      <c r="C4" s="49">
        <v>84</v>
      </c>
      <c r="D4" s="50">
        <f>IF(ISNUMBER(C4),RANK(C4,C:C),"")</f>
        <v>1</v>
      </c>
      <c r="E4" s="51">
        <v>234</v>
      </c>
      <c r="F4" s="50">
        <f>IF(ISNUMBER(E4),RANK(E4,E:E),"")</f>
        <v>1</v>
      </c>
      <c r="G4" s="117">
        <v>51</v>
      </c>
      <c r="H4" s="115">
        <f>RANK(G4,G:G)</f>
        <v>1</v>
      </c>
      <c r="I4" s="108">
        <v>1.9432870370370369E-4</v>
      </c>
      <c r="J4" s="119">
        <f>RANK(I4,I:I,1)</f>
        <v>1</v>
      </c>
      <c r="K4" s="110">
        <f>H4+J4</f>
        <v>2</v>
      </c>
      <c r="L4" s="112">
        <f>RANK(K4,K:K,1)</f>
        <v>1</v>
      </c>
      <c r="M4" s="81">
        <f>D4+F4+H4+J4</f>
        <v>4</v>
      </c>
      <c r="N4" s="82">
        <f>RANK(M4,M:M,1)</f>
        <v>1</v>
      </c>
      <c r="O4" s="83"/>
      <c r="P4" s="84"/>
    </row>
    <row r="5" spans="1:62">
      <c r="A5" s="47" t="s">
        <v>74</v>
      </c>
      <c r="B5" s="48"/>
      <c r="C5" s="49">
        <v>81</v>
      </c>
      <c r="D5" s="50">
        <f>IF(ISNUMBER(C5),RANK(C5,C:C),"")</f>
        <v>3</v>
      </c>
      <c r="E5" s="51">
        <v>219</v>
      </c>
      <c r="F5" s="50">
        <f>IF(ISNUMBER(E5),RANK(E5,E:E),"")</f>
        <v>2</v>
      </c>
      <c r="G5" s="117">
        <v>51</v>
      </c>
      <c r="H5" s="115">
        <f>RANK(G5,G:G)</f>
        <v>1</v>
      </c>
      <c r="I5" s="108">
        <v>2.2071759259259259E-4</v>
      </c>
      <c r="J5" s="119">
        <f>RANK(I5,I:I,1)</f>
        <v>2</v>
      </c>
      <c r="K5" s="113">
        <f>H5+J5</f>
        <v>3</v>
      </c>
      <c r="L5" s="112">
        <f>RANK(K5,K:K,1)</f>
        <v>2</v>
      </c>
      <c r="M5" s="81">
        <f>D5+F5+H5+J5</f>
        <v>8</v>
      </c>
      <c r="N5" s="82">
        <f>RANK(M5,M:M,1)</f>
        <v>2</v>
      </c>
      <c r="O5" s="83"/>
      <c r="P5" s="84"/>
    </row>
    <row r="6" spans="1:62">
      <c r="A6" s="47" t="s">
        <v>77</v>
      </c>
      <c r="B6" s="48"/>
      <c r="C6" s="49">
        <v>83</v>
      </c>
      <c r="D6" s="50">
        <f>IF(ISNUMBER(C6),RANK(C6,C:C),"")</f>
        <v>2</v>
      </c>
      <c r="E6" s="51">
        <v>217</v>
      </c>
      <c r="F6" s="50">
        <f>IF(ISNUMBER(E6),RANK(E6,E:E),"")</f>
        <v>3</v>
      </c>
      <c r="G6" s="117">
        <v>51</v>
      </c>
      <c r="H6" s="115">
        <f>RANK(G6,G:G)</f>
        <v>1</v>
      </c>
      <c r="I6" s="108">
        <v>2.3148148148148146E-4</v>
      </c>
      <c r="J6" s="119">
        <f>RANK(I6,I:I,1)</f>
        <v>3</v>
      </c>
      <c r="K6" s="110">
        <f>H6+J6</f>
        <v>4</v>
      </c>
      <c r="L6" s="112">
        <f>RANK(K6,K:K,1)</f>
        <v>3</v>
      </c>
      <c r="M6" s="81">
        <f>D6+F6+H6+J6</f>
        <v>9</v>
      </c>
      <c r="N6" s="82">
        <f>RANK(M6,M:M,1)</f>
        <v>3</v>
      </c>
      <c r="O6" s="83"/>
      <c r="P6" s="84"/>
    </row>
    <row r="7" spans="1:62">
      <c r="A7" s="47" t="s">
        <v>75</v>
      </c>
      <c r="B7" s="48"/>
      <c r="C7" s="49">
        <v>80</v>
      </c>
      <c r="D7" s="50">
        <f>IF(ISNUMBER(C7),RANK(C7,C:C),"")</f>
        <v>4</v>
      </c>
      <c r="E7" s="51">
        <v>207</v>
      </c>
      <c r="F7" s="50">
        <f>IF(ISNUMBER(E7),RANK(E7,E:E),"")</f>
        <v>4</v>
      </c>
      <c r="G7" s="117">
        <v>50</v>
      </c>
      <c r="H7" s="115">
        <f>RANK(G7,G:G)</f>
        <v>4</v>
      </c>
      <c r="I7" s="108">
        <v>2.5023148148148149E-4</v>
      </c>
      <c r="J7" s="119">
        <f>RANK(I7,I:I,1)</f>
        <v>4</v>
      </c>
      <c r="K7" s="110">
        <f>H7+J7</f>
        <v>8</v>
      </c>
      <c r="L7" s="112">
        <f>RANK(K7,K:K,1)</f>
        <v>4</v>
      </c>
      <c r="M7" s="81">
        <f>D7+F7+H7+J7</f>
        <v>16</v>
      </c>
      <c r="N7" s="82">
        <f>RANK(M7,M:M,1)</f>
        <v>4</v>
      </c>
      <c r="O7" s="83"/>
      <c r="P7" s="84"/>
    </row>
    <row r="10" spans="1:62">
      <c r="I10" s="107"/>
    </row>
    <row r="11" spans="1:62">
      <c r="I11" s="107"/>
    </row>
    <row r="12" spans="1:62">
      <c r="I12" s="107"/>
    </row>
    <row r="13" spans="1:62">
      <c r="I13" s="107"/>
    </row>
    <row r="14" spans="1:62">
      <c r="I14" s="107"/>
    </row>
  </sheetData>
  <sortState ref="A4:BJ7">
    <sortCondition ref="N4:N7"/>
  </sortState>
  <mergeCells count="9">
    <mergeCell ref="G1:H2"/>
    <mergeCell ref="I1:J2"/>
    <mergeCell ref="K1:L2"/>
    <mergeCell ref="M1:N2"/>
    <mergeCell ref="A2:A3"/>
    <mergeCell ref="B2:B3"/>
    <mergeCell ref="C2:D2"/>
    <mergeCell ref="E2:F2"/>
    <mergeCell ref="C1:F1"/>
  </mergeCells>
  <dataValidations count="1">
    <dataValidation type="decimal" allowBlank="1" showInputMessage="1" showErrorMessage="1" sqref="G8:G1048576">
      <formula1>0</formula1>
      <formula2>10</formula2>
    </dataValidation>
  </dataValidation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H12"/>
  <sheetViews>
    <sheetView workbookViewId="0">
      <selection activeCell="J10" sqref="J10"/>
    </sheetView>
  </sheetViews>
  <sheetFormatPr defaultColWidth="9.140625" defaultRowHeight="15.75"/>
  <cols>
    <col min="1" max="1" width="35.5703125" style="1" customWidth="1"/>
    <col min="2" max="2" width="25" style="9" customWidth="1"/>
    <col min="3" max="4" width="4.7109375" style="9" customWidth="1"/>
    <col min="5" max="5" width="7.85546875" style="7" customWidth="1"/>
    <col min="6" max="6" width="7.42578125" style="10" customWidth="1"/>
    <col min="7" max="7" width="11.85546875" style="96" customWidth="1"/>
    <col min="8" max="8" width="11.85546875" style="97" customWidth="1"/>
    <col min="9" max="9" width="8.5703125" style="1" customWidth="1"/>
    <col min="10" max="10" width="9.140625" style="98"/>
    <col min="11" max="11" width="10.7109375" style="1" customWidth="1"/>
    <col min="12" max="12" width="12.5703125" style="2" customWidth="1"/>
    <col min="13" max="16384" width="9.140625" style="1"/>
  </cols>
  <sheetData>
    <row r="1" spans="1:60">
      <c r="C1" s="143" t="s">
        <v>42</v>
      </c>
      <c r="D1" s="144"/>
      <c r="E1" s="147" t="s">
        <v>44</v>
      </c>
      <c r="F1" s="140"/>
      <c r="G1" s="124" t="s">
        <v>41</v>
      </c>
      <c r="H1" s="125"/>
      <c r="I1" s="128" t="s">
        <v>45</v>
      </c>
      <c r="J1" s="125"/>
      <c r="K1" s="130" t="s">
        <v>46</v>
      </c>
      <c r="L1" s="131"/>
    </row>
    <row r="2" spans="1:60" ht="15" customHeight="1" thickBot="1">
      <c r="A2" s="134" t="s">
        <v>7</v>
      </c>
      <c r="B2" s="135" t="s">
        <v>38</v>
      </c>
      <c r="C2" s="136" t="s">
        <v>39</v>
      </c>
      <c r="D2" s="146"/>
      <c r="E2" s="148"/>
      <c r="F2" s="142"/>
      <c r="G2" s="126"/>
      <c r="H2" s="127"/>
      <c r="I2" s="129"/>
      <c r="J2" s="127"/>
      <c r="K2" s="132"/>
      <c r="L2" s="133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</row>
    <row r="3" spans="1:60" ht="43.5">
      <c r="A3" s="134"/>
      <c r="B3" s="135"/>
      <c r="C3" s="12" t="s">
        <v>14</v>
      </c>
      <c r="D3" s="13" t="s">
        <v>15</v>
      </c>
      <c r="E3" s="116" t="s">
        <v>43</v>
      </c>
      <c r="F3" s="114" t="s">
        <v>15</v>
      </c>
      <c r="G3" s="120" t="s">
        <v>47</v>
      </c>
      <c r="H3" s="118" t="s">
        <v>15</v>
      </c>
      <c r="I3" s="109" t="s">
        <v>34</v>
      </c>
      <c r="J3" s="111" t="s">
        <v>35</v>
      </c>
      <c r="K3" s="45" t="s">
        <v>36</v>
      </c>
      <c r="L3" s="46" t="s">
        <v>37</v>
      </c>
    </row>
    <row r="4" spans="1:60">
      <c r="A4" s="47" t="s">
        <v>73</v>
      </c>
      <c r="B4" s="48"/>
      <c r="C4" s="49">
        <v>77</v>
      </c>
      <c r="D4" s="50">
        <f t="shared" ref="D4:D12" si="0">IF(ISNUMBER(C4),RANK(C4,C:C),"")</f>
        <v>1</v>
      </c>
      <c r="E4" s="117">
        <v>57</v>
      </c>
      <c r="F4" s="115">
        <f t="shared" ref="F4:F12" si="1">RANK(E4,E:E)</f>
        <v>2</v>
      </c>
      <c r="G4" s="108">
        <v>2.2569444444444446E-4</v>
      </c>
      <c r="H4" s="119">
        <f t="shared" ref="H4:H12" si="2">RANK(G4,G:G,1)</f>
        <v>1</v>
      </c>
      <c r="I4" s="110">
        <f t="shared" ref="I4:I12" si="3">F4+H4</f>
        <v>3</v>
      </c>
      <c r="J4" s="112">
        <f t="shared" ref="J4:J12" si="4">RANK(I4,I:I,1)</f>
        <v>1</v>
      </c>
      <c r="K4" s="81">
        <f t="shared" ref="K4:K12" si="5">J4+D4</f>
        <v>2</v>
      </c>
      <c r="L4" s="82">
        <f>RANK(K4,K:K,1)</f>
        <v>1</v>
      </c>
      <c r="M4" s="83"/>
      <c r="N4" s="84"/>
    </row>
    <row r="5" spans="1:60">
      <c r="A5" s="47" t="s">
        <v>65</v>
      </c>
      <c r="B5" s="48"/>
      <c r="C5" s="49">
        <v>66</v>
      </c>
      <c r="D5" s="50">
        <f t="shared" si="0"/>
        <v>4</v>
      </c>
      <c r="E5" s="117">
        <v>66</v>
      </c>
      <c r="F5" s="115">
        <f t="shared" si="1"/>
        <v>1</v>
      </c>
      <c r="G5" s="108">
        <v>2.3333333333333333E-4</v>
      </c>
      <c r="H5" s="119">
        <f t="shared" si="2"/>
        <v>2</v>
      </c>
      <c r="I5" s="113">
        <f t="shared" si="3"/>
        <v>3</v>
      </c>
      <c r="J5" s="112">
        <f t="shared" si="4"/>
        <v>1</v>
      </c>
      <c r="K5" s="81">
        <f t="shared" si="5"/>
        <v>5</v>
      </c>
      <c r="L5" s="82">
        <f>RANK(K5,K:K,1)</f>
        <v>2</v>
      </c>
      <c r="M5" s="83"/>
      <c r="N5" s="84"/>
    </row>
    <row r="6" spans="1:60">
      <c r="A6" s="47" t="s">
        <v>69</v>
      </c>
      <c r="B6" s="48"/>
      <c r="C6" s="49">
        <v>70</v>
      </c>
      <c r="D6" s="50">
        <f t="shared" si="0"/>
        <v>2</v>
      </c>
      <c r="E6" s="117">
        <v>56</v>
      </c>
      <c r="F6" s="115">
        <f t="shared" si="1"/>
        <v>5</v>
      </c>
      <c r="G6" s="108">
        <v>2.8935185185185189E-4</v>
      </c>
      <c r="H6" s="119">
        <f t="shared" si="2"/>
        <v>3</v>
      </c>
      <c r="I6" s="110">
        <f t="shared" si="3"/>
        <v>8</v>
      </c>
      <c r="J6" s="112">
        <f t="shared" si="4"/>
        <v>4</v>
      </c>
      <c r="K6" s="81">
        <f t="shared" si="5"/>
        <v>6</v>
      </c>
      <c r="L6" s="82">
        <f>RANK(K6,K:K,1)</f>
        <v>3</v>
      </c>
      <c r="M6" s="83"/>
      <c r="N6" s="84"/>
    </row>
    <row r="7" spans="1:60">
      <c r="A7" s="47" t="s">
        <v>71</v>
      </c>
      <c r="B7" s="48"/>
      <c r="C7" s="49">
        <v>59</v>
      </c>
      <c r="D7" s="50">
        <f t="shared" si="0"/>
        <v>6</v>
      </c>
      <c r="E7" s="117">
        <v>57</v>
      </c>
      <c r="F7" s="115">
        <f t="shared" si="1"/>
        <v>2</v>
      </c>
      <c r="G7" s="108">
        <v>3.1863425925925928E-4</v>
      </c>
      <c r="H7" s="119">
        <f t="shared" si="2"/>
        <v>4</v>
      </c>
      <c r="I7" s="110">
        <f t="shared" si="3"/>
        <v>6</v>
      </c>
      <c r="J7" s="112">
        <f t="shared" si="4"/>
        <v>3</v>
      </c>
      <c r="K7" s="81">
        <f t="shared" si="5"/>
        <v>9</v>
      </c>
      <c r="L7" s="82">
        <f>RANK(K7,K:K,1)</f>
        <v>4</v>
      </c>
      <c r="M7" s="83"/>
      <c r="N7" s="84"/>
    </row>
    <row r="8" spans="1:60">
      <c r="A8" s="47" t="s">
        <v>67</v>
      </c>
      <c r="B8" s="48"/>
      <c r="C8" s="49">
        <v>60</v>
      </c>
      <c r="D8" s="50">
        <f t="shared" si="0"/>
        <v>5</v>
      </c>
      <c r="E8" s="117">
        <v>57</v>
      </c>
      <c r="F8" s="115">
        <f t="shared" si="1"/>
        <v>2</v>
      </c>
      <c r="G8" s="108">
        <v>3.3935185185185191E-4</v>
      </c>
      <c r="H8" s="119">
        <f t="shared" si="2"/>
        <v>6</v>
      </c>
      <c r="I8" s="110">
        <f t="shared" si="3"/>
        <v>8</v>
      </c>
      <c r="J8" s="112">
        <f t="shared" si="4"/>
        <v>4</v>
      </c>
      <c r="K8" s="81">
        <f t="shared" si="5"/>
        <v>9</v>
      </c>
      <c r="L8" s="82">
        <v>5</v>
      </c>
      <c r="M8" s="83"/>
      <c r="N8" s="84"/>
    </row>
    <row r="9" spans="1:60">
      <c r="A9" s="47" t="s">
        <v>66</v>
      </c>
      <c r="B9" s="48"/>
      <c r="C9" s="49">
        <v>67</v>
      </c>
      <c r="D9" s="50">
        <f t="shared" si="0"/>
        <v>3</v>
      </c>
      <c r="E9" s="117">
        <v>55</v>
      </c>
      <c r="F9" s="115">
        <f t="shared" si="1"/>
        <v>7</v>
      </c>
      <c r="G9" s="108">
        <v>3.3564814814814812E-4</v>
      </c>
      <c r="H9" s="119">
        <f t="shared" si="2"/>
        <v>5</v>
      </c>
      <c r="I9" s="110">
        <f t="shared" si="3"/>
        <v>12</v>
      </c>
      <c r="J9" s="112">
        <f t="shared" si="4"/>
        <v>6</v>
      </c>
      <c r="K9" s="81">
        <f t="shared" si="5"/>
        <v>9</v>
      </c>
      <c r="L9" s="82">
        <v>6</v>
      </c>
      <c r="M9" s="83"/>
      <c r="N9" s="84"/>
    </row>
    <row r="10" spans="1:60">
      <c r="A10" s="47" t="s">
        <v>70</v>
      </c>
      <c r="B10" s="48"/>
      <c r="C10" s="49">
        <v>59</v>
      </c>
      <c r="D10" s="50">
        <f t="shared" si="0"/>
        <v>6</v>
      </c>
      <c r="E10" s="117">
        <v>56</v>
      </c>
      <c r="F10" s="115">
        <f t="shared" si="1"/>
        <v>5</v>
      </c>
      <c r="G10" s="108">
        <v>4.9201388888888895E-4</v>
      </c>
      <c r="H10" s="119">
        <f t="shared" si="2"/>
        <v>9</v>
      </c>
      <c r="I10" s="110">
        <f t="shared" si="3"/>
        <v>14</v>
      </c>
      <c r="J10" s="112">
        <f t="shared" si="4"/>
        <v>7</v>
      </c>
      <c r="K10" s="81">
        <f t="shared" si="5"/>
        <v>13</v>
      </c>
      <c r="L10" s="82">
        <f>RANK(K10,K:K,1)</f>
        <v>7</v>
      </c>
      <c r="M10" s="83"/>
      <c r="N10" s="84"/>
    </row>
    <row r="11" spans="1:60">
      <c r="A11" s="47" t="s">
        <v>68</v>
      </c>
      <c r="B11" s="48"/>
      <c r="C11" s="49">
        <v>52</v>
      </c>
      <c r="D11" s="50">
        <f t="shared" si="0"/>
        <v>9</v>
      </c>
      <c r="E11" s="117">
        <v>55</v>
      </c>
      <c r="F11" s="115">
        <f t="shared" si="1"/>
        <v>7</v>
      </c>
      <c r="G11" s="108">
        <v>3.4456018518518516E-4</v>
      </c>
      <c r="H11" s="119">
        <f t="shared" si="2"/>
        <v>7</v>
      </c>
      <c r="I11" s="110">
        <f t="shared" si="3"/>
        <v>14</v>
      </c>
      <c r="J11" s="112">
        <f t="shared" si="4"/>
        <v>7</v>
      </c>
      <c r="K11" s="81">
        <f t="shared" si="5"/>
        <v>16</v>
      </c>
      <c r="L11" s="82">
        <f>RANK(K11,K:K,1)</f>
        <v>8</v>
      </c>
      <c r="M11" s="83"/>
      <c r="N11" s="84"/>
    </row>
    <row r="12" spans="1:60">
      <c r="A12" s="47" t="s">
        <v>72</v>
      </c>
      <c r="B12" s="48"/>
      <c r="C12" s="49">
        <v>55</v>
      </c>
      <c r="D12" s="50">
        <f t="shared" si="0"/>
        <v>8</v>
      </c>
      <c r="E12" s="117">
        <v>53</v>
      </c>
      <c r="F12" s="115">
        <f t="shared" si="1"/>
        <v>9</v>
      </c>
      <c r="G12" s="108">
        <v>4.7523148148148148E-4</v>
      </c>
      <c r="H12" s="119">
        <f t="shared" si="2"/>
        <v>8</v>
      </c>
      <c r="I12" s="110">
        <f t="shared" si="3"/>
        <v>17</v>
      </c>
      <c r="J12" s="112">
        <f t="shared" si="4"/>
        <v>9</v>
      </c>
      <c r="K12" s="81">
        <f t="shared" si="5"/>
        <v>17</v>
      </c>
      <c r="L12" s="82">
        <f>RANK(K12,K:K,1)</f>
        <v>9</v>
      </c>
      <c r="M12" s="83"/>
      <c r="N12" s="84"/>
    </row>
  </sheetData>
  <sortState ref="A4:BH12">
    <sortCondition ref="L4:L12"/>
  </sortState>
  <mergeCells count="8">
    <mergeCell ref="G1:H2"/>
    <mergeCell ref="I1:J2"/>
    <mergeCell ref="K1:L2"/>
    <mergeCell ref="A2:A3"/>
    <mergeCell ref="B2:B3"/>
    <mergeCell ref="C2:D2"/>
    <mergeCell ref="C1:D1"/>
    <mergeCell ref="E1:F2"/>
  </mergeCells>
  <dataValidations count="1">
    <dataValidation type="decimal" allowBlank="1" showInputMessage="1" showErrorMessage="1" sqref="E13:E1048576">
      <formula1>0</formula1>
      <formula2>10</formula2>
    </dataValidation>
  </dataValidation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G7"/>
  <sheetViews>
    <sheetView workbookViewId="0">
      <pane xSplit="1" topLeftCell="C1" activePane="topRight" state="frozen"/>
      <selection pane="topRight" activeCell="B1" sqref="B1:B1048576"/>
    </sheetView>
  </sheetViews>
  <sheetFormatPr defaultColWidth="9.140625" defaultRowHeight="15.75"/>
  <cols>
    <col min="1" max="1" width="35.5703125" style="1" customWidth="1"/>
    <col min="2" max="2" width="25" style="9" customWidth="1"/>
    <col min="3" max="6" width="4.7109375" style="9" customWidth="1"/>
    <col min="7" max="7" width="2.5703125" style="5" hidden="1" customWidth="1"/>
    <col min="8" max="8" width="3.140625" style="5" hidden="1" customWidth="1"/>
    <col min="9" max="14" width="2.7109375" style="5" hidden="1" customWidth="1"/>
    <col min="15" max="15" width="3.28515625" style="6" hidden="1" customWidth="1"/>
    <col min="16" max="22" width="2.7109375" style="5" hidden="1" customWidth="1"/>
    <col min="23" max="23" width="3.140625" style="6" hidden="1" customWidth="1"/>
    <col min="24" max="27" width="2.7109375" style="5" hidden="1" customWidth="1"/>
    <col min="28" max="28" width="2" style="7" hidden="1" customWidth="1"/>
    <col min="29" max="29" width="2" style="5" hidden="1" customWidth="1"/>
    <col min="30" max="30" width="2" style="8" hidden="1" customWidth="1"/>
    <col min="31" max="35" width="2" style="7" hidden="1" customWidth="1"/>
    <col min="36" max="37" width="5.85546875" style="85" hidden="1" customWidth="1"/>
    <col min="38" max="38" width="5.85546875" style="86" hidden="1" customWidth="1"/>
    <col min="39" max="39" width="7.28515625" style="87" hidden="1" customWidth="1"/>
    <col min="40" max="40" width="7.85546875" style="7" hidden="1" customWidth="1"/>
    <col min="41" max="44" width="4.28515625" style="88" hidden="1" customWidth="1"/>
    <col min="45" max="46" width="4.28515625" style="89" hidden="1" customWidth="1"/>
    <col min="47" max="49" width="4.28515625" style="88" hidden="1" customWidth="1"/>
    <col min="50" max="52" width="4.28515625" style="10" hidden="1" customWidth="1"/>
    <col min="53" max="53" width="3" style="90" hidden="1" customWidth="1"/>
    <col min="54" max="69" width="4.28515625" style="10" hidden="1" customWidth="1"/>
    <col min="70" max="70" width="3" style="10" hidden="1" customWidth="1"/>
    <col min="71" max="71" width="6.42578125" style="91" hidden="1" customWidth="1"/>
    <col min="72" max="72" width="6" style="92" hidden="1" customWidth="1"/>
    <col min="73" max="73" width="6.5703125" style="91" hidden="1" customWidth="1"/>
    <col min="74" max="74" width="7.140625" style="92" hidden="1" customWidth="1"/>
    <col min="75" max="75" width="7.42578125" style="91" hidden="1" customWidth="1"/>
    <col min="76" max="76" width="8" style="92" hidden="1" customWidth="1"/>
    <col min="77" max="77" width="6.42578125" style="93" hidden="1" customWidth="1"/>
    <col min="78" max="78" width="8.7109375" style="94" hidden="1" customWidth="1"/>
    <col min="79" max="79" width="7.42578125" style="10" customWidth="1"/>
    <col min="80" max="80" width="5.85546875" style="95" customWidth="1"/>
    <col min="81" max="81" width="8.28515625" style="96" bestFit="1" customWidth="1"/>
    <col min="82" max="82" width="6.28515625" style="97" customWidth="1"/>
    <col min="83" max="83" width="7.7109375" style="96" customWidth="1"/>
    <col min="84" max="84" width="8.5703125" style="1" customWidth="1"/>
    <col min="85" max="85" width="9.140625" style="98"/>
    <col min="86" max="88" width="10.7109375" style="1" customWidth="1"/>
    <col min="89" max="89" width="12.5703125" style="2" customWidth="1"/>
    <col min="90" max="16384" width="9.140625" style="1"/>
  </cols>
  <sheetData>
    <row r="1" spans="1:137" s="3" customFormat="1" ht="15" customHeight="1">
      <c r="B1" s="4"/>
      <c r="C1" s="4"/>
      <c r="D1" s="4"/>
      <c r="E1" s="4"/>
      <c r="F1" s="4"/>
      <c r="G1" s="5"/>
      <c r="H1" s="5"/>
      <c r="I1" s="5"/>
      <c r="J1" s="5"/>
      <c r="K1" s="5"/>
      <c r="L1" s="5"/>
      <c r="M1" s="5"/>
      <c r="N1" s="5"/>
      <c r="O1" s="6"/>
      <c r="P1" s="5"/>
      <c r="Q1" s="5"/>
      <c r="R1" s="5"/>
      <c r="S1" s="5"/>
      <c r="T1" s="5"/>
      <c r="U1" s="5"/>
      <c r="V1" s="5"/>
      <c r="W1" s="6"/>
      <c r="X1" s="5"/>
      <c r="Y1" s="5"/>
      <c r="Z1" s="5"/>
      <c r="AA1" s="5"/>
      <c r="AB1" s="7"/>
      <c r="AC1" s="5"/>
      <c r="AD1" s="8"/>
      <c r="AE1" s="7"/>
      <c r="AF1" s="171" t="s">
        <v>0</v>
      </c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  <c r="BH1" s="172"/>
      <c r="BI1" s="172"/>
      <c r="BJ1" s="172"/>
      <c r="BK1" s="172"/>
      <c r="BL1" s="172"/>
      <c r="BM1" s="172"/>
      <c r="BN1" s="172"/>
      <c r="BO1" s="172"/>
      <c r="BP1" s="172"/>
      <c r="BQ1" s="172"/>
      <c r="BR1" s="172"/>
      <c r="BS1" s="172"/>
      <c r="BT1" s="172"/>
      <c r="BU1" s="172"/>
      <c r="BV1" s="172"/>
      <c r="BW1" s="172"/>
      <c r="BX1" s="172"/>
      <c r="BY1" s="173"/>
      <c r="BZ1" s="177" t="s">
        <v>1</v>
      </c>
      <c r="CA1" s="180" t="s">
        <v>2</v>
      </c>
      <c r="CB1" s="181"/>
      <c r="CC1" s="180" t="s">
        <v>3</v>
      </c>
      <c r="CD1" s="181"/>
      <c r="CE1" s="186" t="s">
        <v>4</v>
      </c>
      <c r="CF1" s="187"/>
      <c r="CG1" s="188"/>
      <c r="CH1" s="154" t="s">
        <v>5</v>
      </c>
      <c r="CI1" s="155"/>
      <c r="CJ1" s="160" t="s">
        <v>6</v>
      </c>
      <c r="CK1" s="161"/>
    </row>
    <row r="2" spans="1:137" ht="15">
      <c r="AF2" s="174"/>
      <c r="AG2" s="175"/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5"/>
      <c r="AV2" s="175"/>
      <c r="AW2" s="175"/>
      <c r="AX2" s="175"/>
      <c r="AY2" s="175"/>
      <c r="AZ2" s="175"/>
      <c r="BA2" s="175"/>
      <c r="BB2" s="175"/>
      <c r="BC2" s="175"/>
      <c r="BD2" s="175"/>
      <c r="BE2" s="175"/>
      <c r="BF2" s="175"/>
      <c r="BG2" s="175"/>
      <c r="BH2" s="175"/>
      <c r="BI2" s="175"/>
      <c r="BJ2" s="175"/>
      <c r="BK2" s="175"/>
      <c r="BL2" s="175"/>
      <c r="BM2" s="175"/>
      <c r="BN2" s="175"/>
      <c r="BO2" s="175"/>
      <c r="BP2" s="175"/>
      <c r="BQ2" s="175"/>
      <c r="BR2" s="175"/>
      <c r="BS2" s="175"/>
      <c r="BT2" s="175"/>
      <c r="BU2" s="175"/>
      <c r="BV2" s="175"/>
      <c r="BW2" s="175"/>
      <c r="BX2" s="175"/>
      <c r="BY2" s="176"/>
      <c r="BZ2" s="178"/>
      <c r="CA2" s="182"/>
      <c r="CB2" s="183"/>
      <c r="CC2" s="182"/>
      <c r="CD2" s="183"/>
      <c r="CE2" s="189"/>
      <c r="CF2" s="190"/>
      <c r="CG2" s="191"/>
      <c r="CH2" s="156"/>
      <c r="CI2" s="157"/>
      <c r="CJ2" s="162"/>
      <c r="CK2" s="161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</row>
    <row r="3" spans="1:137" ht="15" customHeight="1">
      <c r="A3" s="134" t="s">
        <v>7</v>
      </c>
      <c r="B3" s="135" t="s">
        <v>38</v>
      </c>
      <c r="C3" s="136" t="s">
        <v>39</v>
      </c>
      <c r="D3" s="137"/>
      <c r="E3" s="137" t="s">
        <v>40</v>
      </c>
      <c r="F3" s="138"/>
      <c r="G3" s="163" t="s">
        <v>8</v>
      </c>
      <c r="H3" s="163"/>
      <c r="I3" s="163"/>
      <c r="J3" s="163"/>
      <c r="K3" s="163"/>
      <c r="L3" s="163"/>
      <c r="M3" s="163"/>
      <c r="N3" s="164" t="s">
        <v>9</v>
      </c>
      <c r="O3" s="165"/>
      <c r="P3" s="165"/>
      <c r="Q3" s="165"/>
      <c r="R3" s="165"/>
      <c r="S3" s="165"/>
      <c r="T3" s="165"/>
      <c r="U3" s="166" t="s">
        <v>10</v>
      </c>
      <c r="V3" s="167"/>
      <c r="W3" s="167"/>
      <c r="X3" s="167"/>
      <c r="Y3" s="167"/>
      <c r="Z3" s="167"/>
      <c r="AA3" s="167"/>
      <c r="AB3" s="11"/>
      <c r="AC3" s="11"/>
      <c r="AD3" s="11"/>
      <c r="AE3" s="11"/>
      <c r="AF3" s="168" t="s">
        <v>8</v>
      </c>
      <c r="AG3" s="169"/>
      <c r="AH3" s="169"/>
      <c r="AI3" s="169"/>
      <c r="AJ3" s="169"/>
      <c r="AK3" s="169"/>
      <c r="AL3" s="169"/>
      <c r="AM3" s="169"/>
      <c r="AN3" s="169"/>
      <c r="AO3" s="170"/>
      <c r="AP3" s="170"/>
      <c r="AQ3" s="170"/>
      <c r="AR3" s="170"/>
      <c r="AS3" s="170"/>
      <c r="AT3" s="170"/>
      <c r="AU3" s="170"/>
      <c r="AV3" s="170"/>
      <c r="AW3" s="170"/>
      <c r="AX3" s="170"/>
      <c r="AY3" s="149" t="s">
        <v>11</v>
      </c>
      <c r="AZ3" s="149"/>
      <c r="BA3" s="149"/>
      <c r="BB3" s="149"/>
      <c r="BC3" s="149"/>
      <c r="BD3" s="149"/>
      <c r="BE3" s="149"/>
      <c r="BF3" s="149"/>
      <c r="BG3" s="149"/>
      <c r="BH3" s="149"/>
      <c r="BI3" s="149" t="s">
        <v>11</v>
      </c>
      <c r="BJ3" s="149"/>
      <c r="BK3" s="149"/>
      <c r="BL3" s="149"/>
      <c r="BM3" s="149"/>
      <c r="BN3" s="149"/>
      <c r="BO3" s="149"/>
      <c r="BP3" s="149"/>
      <c r="BQ3" s="149"/>
      <c r="BR3" s="149"/>
      <c r="BS3" s="150" t="s">
        <v>8</v>
      </c>
      <c r="BT3" s="151"/>
      <c r="BU3" s="150" t="s">
        <v>12</v>
      </c>
      <c r="BV3" s="151"/>
      <c r="BW3" s="150" t="s">
        <v>11</v>
      </c>
      <c r="BX3" s="151"/>
      <c r="BY3" s="152" t="s">
        <v>13</v>
      </c>
      <c r="BZ3" s="179"/>
      <c r="CA3" s="184"/>
      <c r="CB3" s="185"/>
      <c r="CC3" s="184"/>
      <c r="CD3" s="185"/>
      <c r="CE3" s="192"/>
      <c r="CF3" s="193"/>
      <c r="CG3" s="194"/>
      <c r="CH3" s="158"/>
      <c r="CI3" s="159"/>
      <c r="CJ3" s="162"/>
      <c r="CK3" s="161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</row>
    <row r="4" spans="1:137" ht="98.25">
      <c r="A4" s="134"/>
      <c r="B4" s="135"/>
      <c r="C4" s="12" t="s">
        <v>14</v>
      </c>
      <c r="D4" s="13" t="s">
        <v>15</v>
      </c>
      <c r="E4" s="12" t="s">
        <v>14</v>
      </c>
      <c r="F4" s="13" t="s">
        <v>15</v>
      </c>
      <c r="G4" s="14">
        <v>1</v>
      </c>
      <c r="H4" s="15">
        <v>2</v>
      </c>
      <c r="I4" s="15">
        <v>3</v>
      </c>
      <c r="J4" s="15">
        <v>4</v>
      </c>
      <c r="K4" s="16">
        <v>5</v>
      </c>
      <c r="L4" s="16">
        <v>6</v>
      </c>
      <c r="M4" s="17" t="s">
        <v>16</v>
      </c>
      <c r="N4" s="15">
        <v>1</v>
      </c>
      <c r="O4" s="15">
        <v>2</v>
      </c>
      <c r="P4" s="15">
        <v>3</v>
      </c>
      <c r="Q4" s="15">
        <v>4</v>
      </c>
      <c r="R4" s="16">
        <v>5</v>
      </c>
      <c r="S4" s="16">
        <v>6</v>
      </c>
      <c r="T4" s="17" t="s">
        <v>16</v>
      </c>
      <c r="U4" s="15">
        <v>1</v>
      </c>
      <c r="V4" s="15">
        <v>2</v>
      </c>
      <c r="W4" s="15">
        <v>3</v>
      </c>
      <c r="X4" s="15">
        <v>4</v>
      </c>
      <c r="Y4" s="16">
        <v>5</v>
      </c>
      <c r="Z4" s="16">
        <v>6</v>
      </c>
      <c r="AA4" s="18" t="s">
        <v>16</v>
      </c>
      <c r="AB4" s="19">
        <v>1</v>
      </c>
      <c r="AC4" s="20">
        <v>2</v>
      </c>
      <c r="AD4" s="20">
        <v>3</v>
      </c>
      <c r="AE4" s="20">
        <v>4</v>
      </c>
      <c r="AF4" s="21">
        <v>5</v>
      </c>
      <c r="AG4" s="21">
        <v>6</v>
      </c>
      <c r="AH4" s="22" t="s">
        <v>17</v>
      </c>
      <c r="AI4" s="22" t="s">
        <v>18</v>
      </c>
      <c r="AJ4" s="23" t="s">
        <v>8</v>
      </c>
      <c r="AK4" s="23" t="s">
        <v>12</v>
      </c>
      <c r="AL4" s="24" t="s">
        <v>11</v>
      </c>
      <c r="AM4" s="23" t="s">
        <v>19</v>
      </c>
      <c r="AN4" s="25" t="s">
        <v>20</v>
      </c>
      <c r="AO4" s="26" t="s">
        <v>21</v>
      </c>
      <c r="AP4" s="27" t="s">
        <v>22</v>
      </c>
      <c r="AQ4" s="27" t="s">
        <v>23</v>
      </c>
      <c r="AR4" s="27" t="s">
        <v>24</v>
      </c>
      <c r="AS4" s="28" t="s">
        <v>25</v>
      </c>
      <c r="AT4" s="28" t="s">
        <v>26</v>
      </c>
      <c r="AU4" s="28" t="s">
        <v>27</v>
      </c>
      <c r="AV4" s="28" t="s">
        <v>28</v>
      </c>
      <c r="AW4" s="29" t="s">
        <v>29</v>
      </c>
      <c r="AX4" s="30" t="s">
        <v>30</v>
      </c>
      <c r="AY4" s="31" t="s">
        <v>21</v>
      </c>
      <c r="AZ4" s="27" t="s">
        <v>22</v>
      </c>
      <c r="BA4" s="32" t="s">
        <v>23</v>
      </c>
      <c r="BB4" s="27" t="s">
        <v>24</v>
      </c>
      <c r="BC4" s="28" t="s">
        <v>25</v>
      </c>
      <c r="BD4" s="28" t="s">
        <v>26</v>
      </c>
      <c r="BE4" s="28" t="s">
        <v>27</v>
      </c>
      <c r="BF4" s="28" t="s">
        <v>28</v>
      </c>
      <c r="BG4" s="29" t="s">
        <v>29</v>
      </c>
      <c r="BH4" s="30" t="s">
        <v>30</v>
      </c>
      <c r="BI4" s="31" t="s">
        <v>21</v>
      </c>
      <c r="BJ4" s="27" t="s">
        <v>22</v>
      </c>
      <c r="BK4" s="27" t="s">
        <v>23</v>
      </c>
      <c r="BL4" s="27" t="s">
        <v>24</v>
      </c>
      <c r="BM4" s="28" t="s">
        <v>25</v>
      </c>
      <c r="BN4" s="28" t="s">
        <v>26</v>
      </c>
      <c r="BO4" s="28" t="s">
        <v>27</v>
      </c>
      <c r="BP4" s="28" t="s">
        <v>28</v>
      </c>
      <c r="BQ4" s="29" t="s">
        <v>29</v>
      </c>
      <c r="BR4" s="30" t="s">
        <v>30</v>
      </c>
      <c r="BS4" s="33" t="s">
        <v>31</v>
      </c>
      <c r="BT4" s="34" t="s">
        <v>32</v>
      </c>
      <c r="BU4" s="35" t="s">
        <v>31</v>
      </c>
      <c r="BV4" s="34" t="s">
        <v>32</v>
      </c>
      <c r="BW4" s="35" t="s">
        <v>31</v>
      </c>
      <c r="BX4" s="34" t="s">
        <v>32</v>
      </c>
      <c r="BY4" s="153"/>
      <c r="BZ4" s="36" t="s">
        <v>33</v>
      </c>
      <c r="CA4" s="37" t="s">
        <v>14</v>
      </c>
      <c r="CB4" s="38" t="s">
        <v>15</v>
      </c>
      <c r="CC4" s="39" t="s">
        <v>14</v>
      </c>
      <c r="CD4" s="40" t="s">
        <v>15</v>
      </c>
      <c r="CE4" s="41" t="s">
        <v>14</v>
      </c>
      <c r="CF4" s="42" t="s">
        <v>34</v>
      </c>
      <c r="CG4" s="43" t="s">
        <v>35</v>
      </c>
      <c r="CH4" s="44" t="s">
        <v>107</v>
      </c>
      <c r="CI4" s="44" t="s">
        <v>108</v>
      </c>
      <c r="CJ4" s="45" t="s">
        <v>36</v>
      </c>
      <c r="CK4" s="46" t="s">
        <v>37</v>
      </c>
    </row>
    <row r="5" spans="1:137">
      <c r="A5" s="47" t="s">
        <v>106</v>
      </c>
      <c r="B5" s="48"/>
      <c r="C5" s="49">
        <v>78</v>
      </c>
      <c r="D5" s="50">
        <f>IF(ISNUMBER(C5),RANK(C5,C:C),"")</f>
        <v>1</v>
      </c>
      <c r="E5" s="51">
        <v>375</v>
      </c>
      <c r="F5" s="50">
        <f>IF(ISNUMBER(E5),RANK(E5,E:E),"")</f>
        <v>1</v>
      </c>
      <c r="G5" s="52">
        <v>1</v>
      </c>
      <c r="H5" s="53">
        <v>11</v>
      </c>
      <c r="I5" s="53">
        <v>14</v>
      </c>
      <c r="J5" s="53">
        <v>5</v>
      </c>
      <c r="K5" s="53">
        <v>1</v>
      </c>
      <c r="L5" s="53">
        <v>0</v>
      </c>
      <c r="M5" s="54">
        <v>2</v>
      </c>
      <c r="N5" s="53">
        <v>0</v>
      </c>
      <c r="O5" s="53">
        <v>13</v>
      </c>
      <c r="P5" s="53">
        <v>10</v>
      </c>
      <c r="Q5" s="53">
        <v>6</v>
      </c>
      <c r="R5" s="53">
        <v>1</v>
      </c>
      <c r="S5" s="53">
        <v>0</v>
      </c>
      <c r="T5" s="54">
        <v>4</v>
      </c>
      <c r="U5" s="53">
        <v>0</v>
      </c>
      <c r="V5" s="53">
        <v>9</v>
      </c>
      <c r="W5" s="53">
        <v>12</v>
      </c>
      <c r="X5" s="53">
        <v>6</v>
      </c>
      <c r="Y5" s="53">
        <v>1</v>
      </c>
      <c r="Z5" s="53">
        <v>0</v>
      </c>
      <c r="AA5" s="55">
        <v>3</v>
      </c>
      <c r="AB5" s="56"/>
      <c r="AC5" s="53"/>
      <c r="AD5" s="57"/>
      <c r="AE5" s="57"/>
      <c r="AF5" s="58"/>
      <c r="AG5" s="58"/>
      <c r="AH5" s="58"/>
      <c r="AI5" s="58"/>
      <c r="AJ5" s="59">
        <f>IF(ISNUMBER(H5),(MIN(100,(IF(G5&gt;11,10,G5*0.89)+IF(H5&gt;7,10,H5*1.33)+(IF(I5&gt;9,20,I5*2))+(IF(J5&gt;9,30,J5*3))+(K5*4.5)+(L5*6)))),"")</f>
        <v>50.39</v>
      </c>
      <c r="AK5" s="59">
        <f>IF(ISNUMBER(I5),(MIN(100,(IF(N5&gt;11,10,N5*0.89)+IF(O5&gt;7,10,O5*1.33)+(IF(P5&gt;9,20,P5*2))+(IF(Q5&gt;9,30,Q5*3))+(R5*4.5)+(S5*6)))),"")</f>
        <v>52.5</v>
      </c>
      <c r="AL5" s="60">
        <f>IF(ISNUMBER(J5),(MIN(100,(IF(U5&gt;11,10,U5*0.89)+IF(V5&gt;7,10,V5*1.33)+(IF(W5&gt;9,20,W5*2))+(IF(X5&gt;9,30,X5*3))+(Y5*4.5)+(Z5*6)))),"")</f>
        <v>52.5</v>
      </c>
      <c r="AM5" s="61">
        <f>IF(ISNUMBER(K5),(MIN(100,(IF(AB5&gt;11,10,AB5*0.89)+IF(AC5&gt;7,10,AC5*1.33)+(IF(AD5&gt;9,20,AD5*2))+(IF(AE5&gt;9,30,AE5*3))+(AF5*4.5)+(AG5*6)))),"")</f>
        <v>0</v>
      </c>
      <c r="AN5" s="62">
        <f>IF(ISNUMBER(H5),MIN(100,AVERAGE(AJ5:AL5)),"")</f>
        <v>51.79666666666666</v>
      </c>
      <c r="AO5" s="63">
        <v>8</v>
      </c>
      <c r="AP5" s="64">
        <v>8</v>
      </c>
      <c r="AQ5" s="64">
        <v>8</v>
      </c>
      <c r="AR5" s="64">
        <v>8</v>
      </c>
      <c r="AS5" s="65">
        <v>2</v>
      </c>
      <c r="AT5" s="65">
        <v>2</v>
      </c>
      <c r="AU5" s="65">
        <v>4</v>
      </c>
      <c r="AV5" s="65">
        <v>5</v>
      </c>
      <c r="AW5" s="64">
        <v>23</v>
      </c>
      <c r="AX5" s="66">
        <v>4</v>
      </c>
      <c r="AY5" s="67">
        <v>6</v>
      </c>
      <c r="AZ5" s="64">
        <v>6</v>
      </c>
      <c r="BA5" s="64">
        <v>6</v>
      </c>
      <c r="BB5" s="64">
        <v>5</v>
      </c>
      <c r="BC5" s="65">
        <v>4</v>
      </c>
      <c r="BD5" s="65">
        <v>3</v>
      </c>
      <c r="BE5" s="65">
        <v>2</v>
      </c>
      <c r="BF5" s="65">
        <v>3</v>
      </c>
      <c r="BG5" s="64">
        <v>11</v>
      </c>
      <c r="BH5" s="66">
        <v>2</v>
      </c>
      <c r="BI5" s="67">
        <v>8</v>
      </c>
      <c r="BJ5" s="64">
        <v>8</v>
      </c>
      <c r="BK5" s="64">
        <v>8</v>
      </c>
      <c r="BL5" s="64">
        <v>8</v>
      </c>
      <c r="BM5" s="65">
        <v>2</v>
      </c>
      <c r="BN5" s="65">
        <v>4</v>
      </c>
      <c r="BO5" s="65">
        <v>4</v>
      </c>
      <c r="BP5" s="65">
        <v>4</v>
      </c>
      <c r="BQ5" s="64">
        <v>20</v>
      </c>
      <c r="BR5" s="66">
        <v>4</v>
      </c>
      <c r="BS5" s="68">
        <f>((AO5+AP5)*1.5)+AQ5+(AR5*2)+((AS5+AT5+AU5+AV5)*0.6)+SUM(AW5:AW5)</f>
        <v>78.8</v>
      </c>
      <c r="BT5" s="69">
        <f>BS5-((AX5*12.5)/2)</f>
        <v>53.8</v>
      </c>
      <c r="BU5" s="70">
        <f>((AY5+AZ5)*1.5)+BA5+(BB5*2)+((BC5+BD5+BE5+BF5)*0.6)+SUM(BG5:BG5)</f>
        <v>52.2</v>
      </c>
      <c r="BV5" s="69">
        <f>BU5-(((BH5*12.5)/2))</f>
        <v>39.700000000000003</v>
      </c>
      <c r="BW5" s="70">
        <f>((BI5+BJ5)*1.5)+BK5+(BL5*2)+((BM5+BN5+BO5+BP5)*0.6)+SUM(BQ5:BQ5)</f>
        <v>76.400000000000006</v>
      </c>
      <c r="BX5" s="69">
        <f>BW5-(BR5*12.5)/2</f>
        <v>51.400000000000006</v>
      </c>
      <c r="BY5" s="71">
        <f>IF(ISNONTEXT(A5),"",((BS5+BU5+BW5)/3))</f>
        <v>69.13333333333334</v>
      </c>
      <c r="BZ5" s="72">
        <f>IF(ISNONTEXT(A5),"",(((M5+T5+AA5+AX5+BH5+BR5)/6)*12.5))</f>
        <v>39.583333333333329</v>
      </c>
      <c r="CA5" s="73">
        <f>(AN5*2.5-(BZ5/2))</f>
        <v>109.69999999999999</v>
      </c>
      <c r="CB5" s="74">
        <f>IF(ISNONTEXT(A5),"",RANK(CA5,CA:CA))</f>
        <v>1</v>
      </c>
      <c r="CC5" s="75">
        <f>IF(ISNONTEXT(A5),"",MAX(0,(BY5*2.5)-(BZ5/2)))</f>
        <v>153.04166666666669</v>
      </c>
      <c r="CD5" s="76">
        <f>IF(ISNONTEXT(A5),"",RANK(CC5,CC:CC))</f>
        <v>3</v>
      </c>
      <c r="CE5" s="77">
        <f>IF(ISNONTEXT(A5),"",(CC5+CA5))</f>
        <v>262.74166666666667</v>
      </c>
      <c r="CF5" s="78">
        <f>IF(ISNONTEXT(A5),"",SUM(CB5,CD5))</f>
        <v>4</v>
      </c>
      <c r="CG5" s="79">
        <f>IF(ISNONTEXT(A5),"",RANK(CF5,CF:CF,1))</f>
        <v>2</v>
      </c>
      <c r="CH5" s="80">
        <f>D5</f>
        <v>1</v>
      </c>
      <c r="CI5" s="81">
        <f>F5</f>
        <v>1</v>
      </c>
      <c r="CJ5" s="81">
        <f>CI5+CH5+CD5+CB5</f>
        <v>6</v>
      </c>
      <c r="CK5" s="82">
        <f>IF(ISNONTEXT(A5),"",RANK(CJ5,CJ:CJ,1))</f>
        <v>1</v>
      </c>
      <c r="CL5" s="83"/>
      <c r="CM5" s="84"/>
    </row>
    <row r="6" spans="1:137">
      <c r="A6" s="47" t="s">
        <v>88</v>
      </c>
      <c r="B6" s="48"/>
      <c r="C6" s="49">
        <v>77</v>
      </c>
      <c r="D6" s="50">
        <f>IF(ISNUMBER(C6),RANK(C6,C:C),"")</f>
        <v>2</v>
      </c>
      <c r="E6" s="51">
        <v>350</v>
      </c>
      <c r="F6" s="50">
        <f>IF(ISNUMBER(E6),RANK(E6,E:E),"")</f>
        <v>2</v>
      </c>
      <c r="G6" s="52">
        <v>2</v>
      </c>
      <c r="H6" s="53">
        <v>12</v>
      </c>
      <c r="I6" s="53">
        <v>16</v>
      </c>
      <c r="J6" s="53">
        <v>4</v>
      </c>
      <c r="K6" s="53">
        <v>0</v>
      </c>
      <c r="L6" s="53">
        <v>0</v>
      </c>
      <c r="M6" s="54">
        <v>1</v>
      </c>
      <c r="N6" s="53">
        <v>0</v>
      </c>
      <c r="O6" s="53">
        <v>10</v>
      </c>
      <c r="P6" s="53">
        <v>15</v>
      </c>
      <c r="Q6" s="53">
        <v>3</v>
      </c>
      <c r="R6" s="53">
        <v>0</v>
      </c>
      <c r="S6" s="53">
        <v>0</v>
      </c>
      <c r="T6" s="54">
        <v>1</v>
      </c>
      <c r="U6" s="53">
        <v>0</v>
      </c>
      <c r="V6" s="53">
        <v>14</v>
      </c>
      <c r="W6" s="53">
        <v>12</v>
      </c>
      <c r="X6" s="53">
        <v>5</v>
      </c>
      <c r="Y6" s="53">
        <v>0</v>
      </c>
      <c r="Z6" s="53">
        <v>0</v>
      </c>
      <c r="AA6" s="55">
        <v>1</v>
      </c>
      <c r="AB6" s="56"/>
      <c r="AC6" s="53"/>
      <c r="AD6" s="57"/>
      <c r="AE6" s="57"/>
      <c r="AF6" s="58"/>
      <c r="AG6" s="58"/>
      <c r="AH6" s="58"/>
      <c r="AI6" s="58"/>
      <c r="AJ6" s="59">
        <f>IF(ISNUMBER(H6),(MIN(100,(IF(G6&gt;11,10,G6*0.89)+IF(H6&gt;7,10,H6*1.33)+(IF(I6&gt;9,20,I6*2))+(IF(J6&gt;9,30,J6*3))+(K6*4.5)+(L6*6)))),"")</f>
        <v>43.78</v>
      </c>
      <c r="AK6" s="59">
        <f>IF(ISNUMBER(I6),(MIN(100,(IF(N6&gt;11,10,N6*0.89)+IF(O6&gt;7,10,O6*1.33)+(IF(P6&gt;9,20,P6*2))+(IF(Q6&gt;9,30,Q6*3))+(R6*4.5)+(S6*6)))),"")</f>
        <v>39</v>
      </c>
      <c r="AL6" s="60">
        <f>IF(ISNUMBER(J6),(MIN(100,(IF(U6&gt;11,10,U6*0.89)+IF(V6&gt;7,10,V6*1.33)+(IF(W6&gt;9,20,W6*2))+(IF(X6&gt;9,30,X6*3))+(Y6*4.5)+(Z6*6)))),"")</f>
        <v>45</v>
      </c>
      <c r="AM6" s="61">
        <f>IF(ISNUMBER(K6),(MIN(100,(IF(AB6&gt;11,10,AB6*0.89)+IF(AC6&gt;7,10,AC6*1.33)+(IF(AD6&gt;9,20,AD6*2))+(IF(AE6&gt;9,30,AE6*3))+(AF6*4.5)+(AG6*6)))),"")</f>
        <v>0</v>
      </c>
      <c r="AN6" s="62">
        <f>IF(ISNUMBER(H6),MIN(100,AVERAGE(AJ6:AL6)),"")</f>
        <v>42.593333333333334</v>
      </c>
      <c r="AO6" s="63">
        <v>8</v>
      </c>
      <c r="AP6" s="64">
        <v>7</v>
      </c>
      <c r="AQ6" s="64">
        <v>7</v>
      </c>
      <c r="AR6" s="64">
        <v>8</v>
      </c>
      <c r="AS6" s="65">
        <v>4</v>
      </c>
      <c r="AT6" s="65">
        <v>4</v>
      </c>
      <c r="AU6" s="65">
        <v>8</v>
      </c>
      <c r="AV6" s="65">
        <v>4</v>
      </c>
      <c r="AW6" s="64">
        <v>24</v>
      </c>
      <c r="AX6" s="66">
        <v>2</v>
      </c>
      <c r="AY6" s="67">
        <v>6</v>
      </c>
      <c r="AZ6" s="64">
        <v>5</v>
      </c>
      <c r="BA6" s="64">
        <v>6</v>
      </c>
      <c r="BB6" s="64">
        <v>5</v>
      </c>
      <c r="BC6" s="65">
        <v>2</v>
      </c>
      <c r="BD6" s="65">
        <v>4</v>
      </c>
      <c r="BE6" s="65">
        <v>4</v>
      </c>
      <c r="BF6" s="65">
        <v>3</v>
      </c>
      <c r="BG6" s="64">
        <v>13</v>
      </c>
      <c r="BH6" s="66">
        <v>1</v>
      </c>
      <c r="BI6" s="67">
        <v>7</v>
      </c>
      <c r="BJ6" s="64">
        <v>7</v>
      </c>
      <c r="BK6" s="64">
        <v>7</v>
      </c>
      <c r="BL6" s="64">
        <v>8</v>
      </c>
      <c r="BM6" s="65">
        <v>4</v>
      </c>
      <c r="BN6" s="65">
        <v>4</v>
      </c>
      <c r="BO6" s="65">
        <v>2</v>
      </c>
      <c r="BP6" s="65">
        <v>3</v>
      </c>
      <c r="BQ6" s="64">
        <v>19</v>
      </c>
      <c r="BR6" s="66">
        <v>1</v>
      </c>
      <c r="BS6" s="68">
        <f>((AO6+AP6)*1.5)+AQ6+(AR6*2)+((AS6+AT6+AU6+AV6)*0.6)+SUM(AW6:AW6)</f>
        <v>81.5</v>
      </c>
      <c r="BT6" s="69">
        <f>BS6-((AX6*12.5)/2)</f>
        <v>69</v>
      </c>
      <c r="BU6" s="70">
        <f>((AY6+AZ6)*1.5)+BA6+(BB6*2)+((BC6+BD6+BE6+BF6)*0.6)+SUM(BG6:BG6)</f>
        <v>53.3</v>
      </c>
      <c r="BV6" s="69">
        <f>BU6-(((BH6*12.5)/2))</f>
        <v>47.05</v>
      </c>
      <c r="BW6" s="70">
        <f>((BI6+BJ6)*1.5)+BK6+(BL6*2)+((BM6+BN6+BO6+BP6)*0.6)+SUM(BQ6:BQ6)</f>
        <v>70.8</v>
      </c>
      <c r="BX6" s="69">
        <f>BW6-(BR6*12.5)/2</f>
        <v>64.55</v>
      </c>
      <c r="BY6" s="71">
        <f>IF(ISNONTEXT(A6),"",((BS6+BU6+BW6)/3))</f>
        <v>68.533333333333346</v>
      </c>
      <c r="BZ6" s="72">
        <f>IF(ISNONTEXT(A6),"",(((M6+T6+AA6+AX6+BH6+BR6)/6)*12.5))</f>
        <v>14.583333333333334</v>
      </c>
      <c r="CA6" s="73">
        <f>(AN6*2.5-(BZ6/2))</f>
        <v>99.191666666666663</v>
      </c>
      <c r="CB6" s="74">
        <f>IF(ISNONTEXT(A6),"",RANK(CA6,CA:CA))</f>
        <v>2</v>
      </c>
      <c r="CC6" s="75">
        <f>IF(ISNONTEXT(A6),"",MAX(0,(BY6*2.5)-(BZ6/2)))</f>
        <v>164.04166666666671</v>
      </c>
      <c r="CD6" s="76">
        <f>IF(ISNONTEXT(A6),"",RANK(CC6,CC:CC))</f>
        <v>1</v>
      </c>
      <c r="CE6" s="77">
        <f>IF(ISNONTEXT(A6),"",(CC6+CA6))</f>
        <v>263.23333333333335</v>
      </c>
      <c r="CF6" s="78">
        <f>IF(ISNONTEXT(A6),"",SUM(CB6,CD6))</f>
        <v>3</v>
      </c>
      <c r="CG6" s="79">
        <f>IF(ISNONTEXT(A6),"",RANK(CF6,CF:CF,1))</f>
        <v>1</v>
      </c>
      <c r="CH6" s="80">
        <f>D6</f>
        <v>2</v>
      </c>
      <c r="CI6" s="81">
        <f>F6</f>
        <v>2</v>
      </c>
      <c r="CJ6" s="81">
        <f>CI6+CH6+CD6+CB6</f>
        <v>7</v>
      </c>
      <c r="CK6" s="82">
        <f>IF(ISNONTEXT(A6),"",RANK(CJ6,CJ:CJ,1))</f>
        <v>2</v>
      </c>
      <c r="CL6" s="83"/>
      <c r="CM6" s="84"/>
    </row>
    <row r="7" spans="1:137">
      <c r="A7" s="47" t="s">
        <v>87</v>
      </c>
      <c r="B7" s="48"/>
      <c r="C7" s="49">
        <v>66</v>
      </c>
      <c r="D7" s="50">
        <f>IF(ISNUMBER(C7),RANK(C7,C:C),"")</f>
        <v>3</v>
      </c>
      <c r="E7" s="51">
        <v>343</v>
      </c>
      <c r="F7" s="50">
        <f>IF(ISNUMBER(E7),RANK(E7,E:E),"")</f>
        <v>3</v>
      </c>
      <c r="G7" s="52">
        <v>0</v>
      </c>
      <c r="H7" s="53">
        <v>13</v>
      </c>
      <c r="I7" s="53">
        <v>14</v>
      </c>
      <c r="J7" s="53">
        <v>2</v>
      </c>
      <c r="K7" s="53">
        <v>0</v>
      </c>
      <c r="L7" s="53">
        <v>0</v>
      </c>
      <c r="M7" s="54">
        <v>2</v>
      </c>
      <c r="N7" s="53">
        <v>0</v>
      </c>
      <c r="O7" s="53">
        <v>10</v>
      </c>
      <c r="P7" s="53">
        <v>16</v>
      </c>
      <c r="Q7" s="53">
        <v>1</v>
      </c>
      <c r="R7" s="53">
        <v>0</v>
      </c>
      <c r="S7" s="53">
        <v>0</v>
      </c>
      <c r="T7" s="54">
        <v>1</v>
      </c>
      <c r="U7" s="53">
        <v>1</v>
      </c>
      <c r="V7" s="53">
        <v>11</v>
      </c>
      <c r="W7" s="53">
        <v>16</v>
      </c>
      <c r="X7" s="53">
        <v>1</v>
      </c>
      <c r="Y7" s="53">
        <v>0</v>
      </c>
      <c r="Z7" s="53">
        <v>0</v>
      </c>
      <c r="AA7" s="55">
        <v>1</v>
      </c>
      <c r="AB7" s="56"/>
      <c r="AC7" s="53"/>
      <c r="AD7" s="57"/>
      <c r="AE7" s="57"/>
      <c r="AF7" s="58"/>
      <c r="AG7" s="58"/>
      <c r="AH7" s="58"/>
      <c r="AI7" s="58"/>
      <c r="AJ7" s="59">
        <f>IF(ISNUMBER(H7),(MIN(100,(IF(G7&gt;11,10,G7*0.89)+IF(H7&gt;7,10,H7*1.33)+(IF(I7&gt;9,20,I7*2))+(IF(J7&gt;9,30,J7*3))+(K7*4.5)+(L7*6)))),"")</f>
        <v>36</v>
      </c>
      <c r="AK7" s="59">
        <f>IF(ISNUMBER(I7),(MIN(100,(IF(N7&gt;11,10,N7*0.89)+IF(O7&gt;7,10,O7*1.33)+(IF(P7&gt;9,20,P7*2))+(IF(Q7&gt;9,30,Q7*3))+(R7*4.5)+(S7*6)))),"")</f>
        <v>33</v>
      </c>
      <c r="AL7" s="60">
        <f>IF(ISNUMBER(J7),(MIN(100,(IF(U7&gt;11,10,U7*0.89)+IF(V7&gt;7,10,V7*1.33)+(IF(W7&gt;9,20,W7*2))+(IF(X7&gt;9,30,X7*3))+(Y7*4.5)+(Z7*6)))),"")</f>
        <v>33.89</v>
      </c>
      <c r="AM7" s="61">
        <f>IF(ISNUMBER(K7),(MIN(100,(IF(AB7&gt;11,10,AB7*0.89)+IF(AC7&gt;7,10,AC7*1.33)+(IF(AD7&gt;9,20,AD7*2))+(IF(AE7&gt;9,30,AE7*3))+(AF7*4.5)+(AG7*6)))),"")</f>
        <v>0</v>
      </c>
      <c r="AN7" s="62">
        <f>IF(ISNUMBER(H7),MIN(100,AVERAGE(AJ7:AL7)),"")</f>
        <v>34.296666666666667</v>
      </c>
      <c r="AO7" s="63">
        <v>8</v>
      </c>
      <c r="AP7" s="64">
        <v>7</v>
      </c>
      <c r="AQ7" s="64">
        <v>7</v>
      </c>
      <c r="AR7" s="64">
        <v>8</v>
      </c>
      <c r="AS7" s="65">
        <v>4</v>
      </c>
      <c r="AT7" s="65">
        <v>6</v>
      </c>
      <c r="AU7" s="65">
        <v>2</v>
      </c>
      <c r="AV7" s="65">
        <v>2</v>
      </c>
      <c r="AW7" s="64">
        <v>21</v>
      </c>
      <c r="AX7" s="66">
        <v>3</v>
      </c>
      <c r="AY7" s="67">
        <v>7</v>
      </c>
      <c r="AZ7" s="64">
        <v>7</v>
      </c>
      <c r="BA7" s="64">
        <v>6</v>
      </c>
      <c r="BB7" s="64">
        <v>6</v>
      </c>
      <c r="BC7" s="65">
        <v>4</v>
      </c>
      <c r="BD7" s="65">
        <v>6</v>
      </c>
      <c r="BE7" s="65">
        <v>2</v>
      </c>
      <c r="BF7" s="65">
        <v>2</v>
      </c>
      <c r="BG7" s="64">
        <v>20</v>
      </c>
      <c r="BH7" s="66">
        <v>1</v>
      </c>
      <c r="BI7" s="67">
        <v>8</v>
      </c>
      <c r="BJ7" s="64">
        <v>6</v>
      </c>
      <c r="BK7" s="64">
        <v>7</v>
      </c>
      <c r="BL7" s="64">
        <v>6</v>
      </c>
      <c r="BM7" s="65">
        <v>4</v>
      </c>
      <c r="BN7" s="65">
        <v>6</v>
      </c>
      <c r="BO7" s="65">
        <v>2</v>
      </c>
      <c r="BP7" s="65">
        <v>2</v>
      </c>
      <c r="BQ7" s="64">
        <v>21</v>
      </c>
      <c r="BR7" s="66">
        <v>5</v>
      </c>
      <c r="BS7" s="68">
        <f>((AO7+AP7)*1.5)+AQ7+(AR7*2)+((AS7+AT7+AU7+AV7)*0.6)+SUM(AW7:AW7)</f>
        <v>74.900000000000006</v>
      </c>
      <c r="BT7" s="69">
        <f>BS7-((AX7*12.5)/2)</f>
        <v>56.150000000000006</v>
      </c>
      <c r="BU7" s="70">
        <f>((AY7+AZ7)*1.5)+BA7+(BB7*2)+((BC7+BD7+BE7+BF7)*0.6)+SUM(BG7:BG7)</f>
        <v>67.400000000000006</v>
      </c>
      <c r="BV7" s="69">
        <f>BU7-(((BH7*12.5)/2))</f>
        <v>61.150000000000006</v>
      </c>
      <c r="BW7" s="70">
        <f>((BI7+BJ7)*1.5)+BK7+(BL7*2)+((BM7+BN7+BO7+BP7)*0.6)+SUM(BQ7:BQ7)</f>
        <v>69.400000000000006</v>
      </c>
      <c r="BX7" s="69">
        <f>BW7-(BR7*12.5)/2</f>
        <v>38.150000000000006</v>
      </c>
      <c r="BY7" s="71">
        <f>IF(ISNONTEXT(A7),"",((BS7+BU7+BW7)/3))</f>
        <v>70.566666666666677</v>
      </c>
      <c r="BZ7" s="72">
        <f>IF(ISNONTEXT(A7),"",(((M7+T7+AA7+AX7+BH7+BR7)/6)*12.5))</f>
        <v>27.083333333333332</v>
      </c>
      <c r="CA7" s="73">
        <f>(AN7*2.5-(BZ7/2))</f>
        <v>72.2</v>
      </c>
      <c r="CB7" s="74">
        <f>IF(ISNONTEXT(A7),"",RANK(CA7,CA:CA))</f>
        <v>3</v>
      </c>
      <c r="CC7" s="75">
        <f>IF(ISNONTEXT(A7),"",MAX(0,(BY7*2.5)-(BZ7/2)))</f>
        <v>162.87500000000003</v>
      </c>
      <c r="CD7" s="76">
        <f>IF(ISNONTEXT(A7),"",RANK(CC7,CC:CC))</f>
        <v>2</v>
      </c>
      <c r="CE7" s="77">
        <f>IF(ISNONTEXT(A7),"",(CC7+CA7))</f>
        <v>235.07500000000005</v>
      </c>
      <c r="CF7" s="78">
        <f>IF(ISNONTEXT(A7),"",SUM(CB7,CD7))</f>
        <v>5</v>
      </c>
      <c r="CG7" s="79">
        <f>IF(ISNONTEXT(A7),"",RANK(CF7,CF:CF,1))</f>
        <v>3</v>
      </c>
      <c r="CH7" s="80">
        <f>D7</f>
        <v>3</v>
      </c>
      <c r="CI7" s="81">
        <f>F7</f>
        <v>3</v>
      </c>
      <c r="CJ7" s="81">
        <f>CI7+CH7+CD7+CB7</f>
        <v>11</v>
      </c>
      <c r="CK7" s="82">
        <f>IF(ISNONTEXT(A7),"",RANK(CJ7,CJ:CJ,1))</f>
        <v>3</v>
      </c>
      <c r="CL7" s="83"/>
      <c r="CM7" s="84"/>
    </row>
  </sheetData>
  <protectedRanges>
    <protectedRange sqref="AX4:BF4 BH4:BP4 BR4 AO4:AV4" name="Tartomány1_1_2_2_2_1_1"/>
    <protectedRange sqref="V3:AA3 AC3:AM3 P3:T3" name="Tartomány1_1_1_1_3"/>
  </protectedRanges>
  <sortState ref="A5:EG7">
    <sortCondition ref="CK5:CK7"/>
  </sortState>
  <mergeCells count="21">
    <mergeCell ref="CH1:CI3"/>
    <mergeCell ref="CJ1:CK3"/>
    <mergeCell ref="A3:A4"/>
    <mergeCell ref="B3:B4"/>
    <mergeCell ref="C3:D3"/>
    <mergeCell ref="E3:F3"/>
    <mergeCell ref="G3:M3"/>
    <mergeCell ref="N3:T3"/>
    <mergeCell ref="U3:AA3"/>
    <mergeCell ref="AF3:AX3"/>
    <mergeCell ref="AF1:BY2"/>
    <mergeCell ref="BZ1:BZ3"/>
    <mergeCell ref="CA1:CB3"/>
    <mergeCell ref="CC1:CD3"/>
    <mergeCell ref="CE1:CG3"/>
    <mergeCell ref="AY3:BH3"/>
    <mergeCell ref="BI3:BR3"/>
    <mergeCell ref="BS3:BT3"/>
    <mergeCell ref="BU3:BV3"/>
    <mergeCell ref="BW3:BX3"/>
    <mergeCell ref="BY3:BY4"/>
  </mergeCells>
  <conditionalFormatting sqref="AJ5:AM5">
    <cfRule type="top10" dxfId="71" priority="21" bottom="1" rank="1"/>
    <cfRule type="top10" dxfId="70" priority="22" rank="1"/>
  </conditionalFormatting>
  <conditionalFormatting sqref="BW5 BS5 BU5">
    <cfRule type="top10" dxfId="69" priority="23" bottom="1" rank="1"/>
    <cfRule type="top10" dxfId="68" priority="24" rank="1"/>
  </conditionalFormatting>
  <conditionalFormatting sqref="AJ6:AM7">
    <cfRule type="top10" dxfId="67" priority="37" bottom="1" rank="1"/>
    <cfRule type="top10" dxfId="66" priority="38" rank="1"/>
  </conditionalFormatting>
  <conditionalFormatting sqref="BW6:BW7 BS6:BS7 BU6:BU7">
    <cfRule type="top10" dxfId="65" priority="39" bottom="1" rank="1"/>
    <cfRule type="top10" dxfId="64" priority="40" rank="1"/>
  </conditionalFormatting>
  <dataValidations count="3">
    <dataValidation type="decimal" allowBlank="1" showInputMessage="1" showErrorMessage="1" sqref="AT8:AU1048576 AF8:AP1048576 BB8:BC1048576 BI3 AY3 AY4:BG4 BI4:BQ4 AO4:AW4 BL8:BQ1048576 BG8:BH1048576 BL1:BQ2 AF1:AF3 AT1:AU2 AG1:AP2 BB1:BC2 BG1:BH2">
      <formula1>0</formula1>
      <formula2>10</formula2>
    </dataValidation>
    <dataValidation type="decimal" allowBlank="1" showInputMessage="1" showErrorMessage="1" sqref="AQ8:AR1048576 BI8:BJ1048576 AV8:AY1048576 BD8:BE1048576 AV1:AY2 AQ1:AR2 BD1:BE2 BI1:BJ2">
      <formula1>0</formula1>
      <formula2>5</formula2>
    </dataValidation>
    <dataValidation type="decimal" allowBlank="1" showInputMessage="1" showErrorMessage="1" sqref="BK8:BK1048576 AZ8:AZ1048576 BF8:BF1048576 AS8:AS1048576 AZ1:AZ2 BF1:BF2 AS1:AS2 BK1:BK2">
      <formula1>0</formula1>
      <formula2>20</formula2>
    </dataValidation>
  </dataValidation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D14"/>
  <sheetViews>
    <sheetView workbookViewId="0">
      <pane xSplit="1" topLeftCell="D1" activePane="topRight" state="frozen"/>
      <selection pane="topRight" activeCell="A7" sqref="A7"/>
    </sheetView>
  </sheetViews>
  <sheetFormatPr defaultColWidth="9.140625" defaultRowHeight="15.75"/>
  <cols>
    <col min="1" max="1" width="35.5703125" style="1" customWidth="1"/>
    <col min="2" max="2" width="25" style="9" customWidth="1"/>
    <col min="3" max="4" width="4.7109375" style="9" customWidth="1"/>
    <col min="5" max="5" width="2.5703125" style="5" hidden="1" customWidth="1"/>
    <col min="6" max="6" width="3.140625" style="5" hidden="1" customWidth="1"/>
    <col min="7" max="12" width="2.7109375" style="5" hidden="1" customWidth="1"/>
    <col min="13" max="13" width="3.28515625" style="6" hidden="1" customWidth="1"/>
    <col min="14" max="20" width="2.7109375" style="5" hidden="1" customWidth="1"/>
    <col min="21" max="21" width="3.140625" style="6" hidden="1" customWidth="1"/>
    <col min="22" max="25" width="2.7109375" style="5" hidden="1" customWidth="1"/>
    <col min="26" max="26" width="2" style="7" hidden="1" customWidth="1"/>
    <col min="27" max="27" width="2" style="5" hidden="1" customWidth="1"/>
    <col min="28" max="28" width="2" style="8" hidden="1" customWidth="1"/>
    <col min="29" max="33" width="2" style="7" hidden="1" customWidth="1"/>
    <col min="34" max="35" width="5.85546875" style="85" hidden="1" customWidth="1"/>
    <col min="36" max="36" width="5.85546875" style="86" hidden="1" customWidth="1"/>
    <col min="37" max="37" width="7.28515625" style="87" hidden="1" customWidth="1"/>
    <col min="38" max="38" width="7.85546875" style="7" hidden="1" customWidth="1"/>
    <col min="39" max="42" width="4.28515625" style="88" hidden="1" customWidth="1"/>
    <col min="43" max="44" width="4.28515625" style="89" hidden="1" customWidth="1"/>
    <col min="45" max="47" width="4.28515625" style="88" hidden="1" customWidth="1"/>
    <col min="48" max="50" width="4.28515625" style="10" hidden="1" customWidth="1"/>
    <col min="51" max="51" width="3" style="90" hidden="1" customWidth="1"/>
    <col min="52" max="67" width="4.28515625" style="10" hidden="1" customWidth="1"/>
    <col min="68" max="68" width="3" style="10" hidden="1" customWidth="1"/>
    <col min="69" max="69" width="6.42578125" style="91" hidden="1" customWidth="1"/>
    <col min="70" max="70" width="6" style="92" hidden="1" customWidth="1"/>
    <col min="71" max="71" width="6.5703125" style="91" hidden="1" customWidth="1"/>
    <col min="72" max="72" width="7.140625" style="92" hidden="1" customWidth="1"/>
    <col min="73" max="73" width="7.42578125" style="91" hidden="1" customWidth="1"/>
    <col min="74" max="74" width="8" style="92" hidden="1" customWidth="1"/>
    <col min="75" max="75" width="6.42578125" style="93" hidden="1" customWidth="1"/>
    <col min="76" max="76" width="8.7109375" style="94" customWidth="1"/>
    <col min="77" max="77" width="7.42578125" style="10" customWidth="1"/>
    <col min="78" max="78" width="5.85546875" style="95" customWidth="1"/>
    <col min="79" max="79" width="8.28515625" style="96" bestFit="1" customWidth="1"/>
    <col min="80" max="80" width="6.28515625" style="97" customWidth="1"/>
    <col min="81" max="81" width="7.7109375" style="96" customWidth="1"/>
    <col min="82" max="82" width="8.5703125" style="1" customWidth="1"/>
    <col min="83" max="83" width="9.140625" style="98"/>
    <col min="84" max="85" width="10.7109375" style="1" customWidth="1"/>
    <col min="86" max="86" width="12.5703125" style="2" customWidth="1"/>
    <col min="87" max="16384" width="9.140625" style="1"/>
  </cols>
  <sheetData>
    <row r="1" spans="1:134" s="3" customFormat="1" ht="15" customHeight="1"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6"/>
      <c r="N1" s="5"/>
      <c r="O1" s="5"/>
      <c r="P1" s="5"/>
      <c r="Q1" s="5"/>
      <c r="R1" s="5"/>
      <c r="S1" s="5"/>
      <c r="T1" s="5"/>
      <c r="U1" s="6"/>
      <c r="V1" s="5"/>
      <c r="W1" s="5"/>
      <c r="X1" s="5"/>
      <c r="Y1" s="5"/>
      <c r="Z1" s="7"/>
      <c r="AA1" s="5"/>
      <c r="AB1" s="8"/>
      <c r="AC1" s="7"/>
      <c r="AD1" s="171" t="s">
        <v>0</v>
      </c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  <c r="BH1" s="172"/>
      <c r="BI1" s="172"/>
      <c r="BJ1" s="172"/>
      <c r="BK1" s="172"/>
      <c r="BL1" s="172"/>
      <c r="BM1" s="172"/>
      <c r="BN1" s="172"/>
      <c r="BO1" s="172"/>
      <c r="BP1" s="172"/>
      <c r="BQ1" s="172"/>
      <c r="BR1" s="172"/>
      <c r="BS1" s="172"/>
      <c r="BT1" s="172"/>
      <c r="BU1" s="172"/>
      <c r="BV1" s="172"/>
      <c r="BW1" s="173"/>
      <c r="BX1" s="177" t="s">
        <v>1</v>
      </c>
      <c r="BY1" s="180" t="s">
        <v>2</v>
      </c>
      <c r="BZ1" s="181"/>
      <c r="CA1" s="180" t="s">
        <v>3</v>
      </c>
      <c r="CB1" s="181"/>
      <c r="CC1" s="186" t="s">
        <v>4</v>
      </c>
      <c r="CD1" s="187"/>
      <c r="CE1" s="202"/>
      <c r="CF1" s="195" t="s">
        <v>5</v>
      </c>
      <c r="CG1" s="198" t="s">
        <v>6</v>
      </c>
      <c r="CH1" s="199"/>
    </row>
    <row r="2" spans="1:134" ht="15">
      <c r="AD2" s="174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5"/>
      <c r="AV2" s="175"/>
      <c r="AW2" s="175"/>
      <c r="AX2" s="175"/>
      <c r="AY2" s="175"/>
      <c r="AZ2" s="175"/>
      <c r="BA2" s="175"/>
      <c r="BB2" s="175"/>
      <c r="BC2" s="175"/>
      <c r="BD2" s="175"/>
      <c r="BE2" s="175"/>
      <c r="BF2" s="175"/>
      <c r="BG2" s="175"/>
      <c r="BH2" s="175"/>
      <c r="BI2" s="175"/>
      <c r="BJ2" s="175"/>
      <c r="BK2" s="175"/>
      <c r="BL2" s="175"/>
      <c r="BM2" s="175"/>
      <c r="BN2" s="175"/>
      <c r="BO2" s="175"/>
      <c r="BP2" s="175"/>
      <c r="BQ2" s="175"/>
      <c r="BR2" s="175"/>
      <c r="BS2" s="175"/>
      <c r="BT2" s="175"/>
      <c r="BU2" s="175"/>
      <c r="BV2" s="175"/>
      <c r="BW2" s="176"/>
      <c r="BX2" s="178"/>
      <c r="BY2" s="182"/>
      <c r="BZ2" s="183"/>
      <c r="CA2" s="182"/>
      <c r="CB2" s="183"/>
      <c r="CC2" s="189"/>
      <c r="CD2" s="190"/>
      <c r="CE2" s="203"/>
      <c r="CF2" s="196"/>
      <c r="CG2" s="200"/>
      <c r="CH2" s="201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</row>
    <row r="3" spans="1:134" ht="15" customHeight="1">
      <c r="A3" s="134" t="s">
        <v>7</v>
      </c>
      <c r="B3" s="135" t="s">
        <v>38</v>
      </c>
      <c r="C3" s="136" t="s">
        <v>39</v>
      </c>
      <c r="D3" s="137"/>
      <c r="E3" s="163" t="s">
        <v>8</v>
      </c>
      <c r="F3" s="163"/>
      <c r="G3" s="163"/>
      <c r="H3" s="163"/>
      <c r="I3" s="163"/>
      <c r="J3" s="163"/>
      <c r="K3" s="163"/>
      <c r="L3" s="164" t="s">
        <v>9</v>
      </c>
      <c r="M3" s="165"/>
      <c r="N3" s="165"/>
      <c r="O3" s="165"/>
      <c r="P3" s="165"/>
      <c r="Q3" s="165"/>
      <c r="R3" s="165"/>
      <c r="S3" s="166" t="s">
        <v>10</v>
      </c>
      <c r="T3" s="167"/>
      <c r="U3" s="167"/>
      <c r="V3" s="167"/>
      <c r="W3" s="167"/>
      <c r="X3" s="167"/>
      <c r="Y3" s="167"/>
      <c r="Z3" s="11"/>
      <c r="AA3" s="11"/>
      <c r="AB3" s="11"/>
      <c r="AC3" s="11"/>
      <c r="AD3" s="168" t="s">
        <v>8</v>
      </c>
      <c r="AE3" s="169"/>
      <c r="AF3" s="169"/>
      <c r="AG3" s="169"/>
      <c r="AH3" s="169"/>
      <c r="AI3" s="169"/>
      <c r="AJ3" s="169"/>
      <c r="AK3" s="169"/>
      <c r="AL3" s="169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49" t="s">
        <v>11</v>
      </c>
      <c r="AX3" s="149"/>
      <c r="AY3" s="149"/>
      <c r="AZ3" s="149"/>
      <c r="BA3" s="149"/>
      <c r="BB3" s="149"/>
      <c r="BC3" s="149"/>
      <c r="BD3" s="149"/>
      <c r="BE3" s="149"/>
      <c r="BF3" s="149"/>
      <c r="BG3" s="149" t="s">
        <v>11</v>
      </c>
      <c r="BH3" s="149"/>
      <c r="BI3" s="149"/>
      <c r="BJ3" s="149"/>
      <c r="BK3" s="149"/>
      <c r="BL3" s="149"/>
      <c r="BM3" s="149"/>
      <c r="BN3" s="149"/>
      <c r="BO3" s="149"/>
      <c r="BP3" s="149"/>
      <c r="BQ3" s="150" t="s">
        <v>8</v>
      </c>
      <c r="BR3" s="151"/>
      <c r="BS3" s="150" t="s">
        <v>12</v>
      </c>
      <c r="BT3" s="151"/>
      <c r="BU3" s="150" t="s">
        <v>11</v>
      </c>
      <c r="BV3" s="151"/>
      <c r="BW3" s="152" t="s">
        <v>13</v>
      </c>
      <c r="BX3" s="179"/>
      <c r="BY3" s="184"/>
      <c r="BZ3" s="185"/>
      <c r="CA3" s="184"/>
      <c r="CB3" s="185"/>
      <c r="CC3" s="192"/>
      <c r="CD3" s="193"/>
      <c r="CE3" s="204"/>
      <c r="CF3" s="197"/>
      <c r="CG3" s="200"/>
      <c r="CH3" s="201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</row>
    <row r="4" spans="1:134" ht="98.25">
      <c r="A4" s="134"/>
      <c r="B4" s="135"/>
      <c r="C4" s="12" t="s">
        <v>14</v>
      </c>
      <c r="D4" s="13" t="s">
        <v>15</v>
      </c>
      <c r="E4" s="14">
        <v>1</v>
      </c>
      <c r="F4" s="15">
        <v>2</v>
      </c>
      <c r="G4" s="15">
        <v>3</v>
      </c>
      <c r="H4" s="15">
        <v>4</v>
      </c>
      <c r="I4" s="16">
        <v>5</v>
      </c>
      <c r="J4" s="16">
        <v>6</v>
      </c>
      <c r="K4" s="17" t="s">
        <v>16</v>
      </c>
      <c r="L4" s="15">
        <v>1</v>
      </c>
      <c r="M4" s="15">
        <v>2</v>
      </c>
      <c r="N4" s="15">
        <v>3</v>
      </c>
      <c r="O4" s="15">
        <v>4</v>
      </c>
      <c r="P4" s="16">
        <v>5</v>
      </c>
      <c r="Q4" s="16">
        <v>6</v>
      </c>
      <c r="R4" s="17" t="s">
        <v>16</v>
      </c>
      <c r="S4" s="15">
        <v>1</v>
      </c>
      <c r="T4" s="15">
        <v>2</v>
      </c>
      <c r="U4" s="15">
        <v>3</v>
      </c>
      <c r="V4" s="15">
        <v>4</v>
      </c>
      <c r="W4" s="16">
        <v>5</v>
      </c>
      <c r="X4" s="16">
        <v>6</v>
      </c>
      <c r="Y4" s="18" t="s">
        <v>16</v>
      </c>
      <c r="Z4" s="19">
        <v>1</v>
      </c>
      <c r="AA4" s="20">
        <v>2</v>
      </c>
      <c r="AB4" s="20">
        <v>3</v>
      </c>
      <c r="AC4" s="20">
        <v>4</v>
      </c>
      <c r="AD4" s="21">
        <v>5</v>
      </c>
      <c r="AE4" s="21">
        <v>6</v>
      </c>
      <c r="AF4" s="22" t="s">
        <v>17</v>
      </c>
      <c r="AG4" s="22" t="s">
        <v>18</v>
      </c>
      <c r="AH4" s="23" t="s">
        <v>8</v>
      </c>
      <c r="AI4" s="23" t="s">
        <v>12</v>
      </c>
      <c r="AJ4" s="24" t="s">
        <v>11</v>
      </c>
      <c r="AK4" s="23" t="s">
        <v>19</v>
      </c>
      <c r="AL4" s="25" t="s">
        <v>20</v>
      </c>
      <c r="AM4" s="26" t="s">
        <v>21</v>
      </c>
      <c r="AN4" s="27" t="s">
        <v>22</v>
      </c>
      <c r="AO4" s="27" t="s">
        <v>23</v>
      </c>
      <c r="AP4" s="27" t="s">
        <v>24</v>
      </c>
      <c r="AQ4" s="28" t="s">
        <v>25</v>
      </c>
      <c r="AR4" s="28" t="s">
        <v>26</v>
      </c>
      <c r="AS4" s="28" t="s">
        <v>27</v>
      </c>
      <c r="AT4" s="28" t="s">
        <v>28</v>
      </c>
      <c r="AU4" s="29" t="s">
        <v>29</v>
      </c>
      <c r="AV4" s="30" t="s">
        <v>30</v>
      </c>
      <c r="AW4" s="31" t="s">
        <v>21</v>
      </c>
      <c r="AX4" s="27" t="s">
        <v>22</v>
      </c>
      <c r="AY4" s="32" t="s">
        <v>23</v>
      </c>
      <c r="AZ4" s="27" t="s">
        <v>24</v>
      </c>
      <c r="BA4" s="28" t="s">
        <v>25</v>
      </c>
      <c r="BB4" s="28" t="s">
        <v>26</v>
      </c>
      <c r="BC4" s="28" t="s">
        <v>27</v>
      </c>
      <c r="BD4" s="28" t="s">
        <v>28</v>
      </c>
      <c r="BE4" s="29" t="s">
        <v>29</v>
      </c>
      <c r="BF4" s="30" t="s">
        <v>30</v>
      </c>
      <c r="BG4" s="31" t="s">
        <v>21</v>
      </c>
      <c r="BH4" s="27" t="s">
        <v>22</v>
      </c>
      <c r="BI4" s="27" t="s">
        <v>23</v>
      </c>
      <c r="BJ4" s="27" t="s">
        <v>24</v>
      </c>
      <c r="BK4" s="28" t="s">
        <v>25</v>
      </c>
      <c r="BL4" s="28" t="s">
        <v>26</v>
      </c>
      <c r="BM4" s="28" t="s">
        <v>27</v>
      </c>
      <c r="BN4" s="28" t="s">
        <v>28</v>
      </c>
      <c r="BO4" s="29" t="s">
        <v>29</v>
      </c>
      <c r="BP4" s="30" t="s">
        <v>30</v>
      </c>
      <c r="BQ4" s="33" t="s">
        <v>31</v>
      </c>
      <c r="BR4" s="34" t="s">
        <v>32</v>
      </c>
      <c r="BS4" s="35" t="s">
        <v>31</v>
      </c>
      <c r="BT4" s="34" t="s">
        <v>32</v>
      </c>
      <c r="BU4" s="35" t="s">
        <v>31</v>
      </c>
      <c r="BV4" s="34" t="s">
        <v>32</v>
      </c>
      <c r="BW4" s="153"/>
      <c r="BX4" s="36" t="s">
        <v>33</v>
      </c>
      <c r="BY4" s="37" t="s">
        <v>14</v>
      </c>
      <c r="BZ4" s="38" t="s">
        <v>15</v>
      </c>
      <c r="CA4" s="39" t="s">
        <v>14</v>
      </c>
      <c r="CB4" s="40" t="s">
        <v>15</v>
      </c>
      <c r="CC4" s="41" t="s">
        <v>14</v>
      </c>
      <c r="CD4" s="42" t="s">
        <v>34</v>
      </c>
      <c r="CE4" s="99" t="s">
        <v>35</v>
      </c>
      <c r="CF4" s="101" t="s">
        <v>107</v>
      </c>
      <c r="CG4" s="103" t="s">
        <v>36</v>
      </c>
      <c r="CH4" s="104" t="s">
        <v>37</v>
      </c>
    </row>
    <row r="5" spans="1:134">
      <c r="A5" s="47" t="s">
        <v>85</v>
      </c>
      <c r="B5" s="48"/>
      <c r="C5" s="49">
        <v>78</v>
      </c>
      <c r="D5" s="50">
        <f t="shared" ref="D5:D14" si="0">IF(ISNUMBER(C5),RANK(C5,C:C),"")</f>
        <v>1</v>
      </c>
      <c r="E5" s="52">
        <v>0</v>
      </c>
      <c r="F5" s="53">
        <v>14</v>
      </c>
      <c r="G5" s="53">
        <v>11</v>
      </c>
      <c r="H5" s="53">
        <v>4</v>
      </c>
      <c r="I5" s="53">
        <v>1</v>
      </c>
      <c r="J5" s="53">
        <v>0</v>
      </c>
      <c r="K5" s="54">
        <v>4</v>
      </c>
      <c r="L5" s="53">
        <v>0</v>
      </c>
      <c r="M5" s="53">
        <v>14</v>
      </c>
      <c r="N5" s="53">
        <v>12</v>
      </c>
      <c r="O5" s="53">
        <v>4</v>
      </c>
      <c r="P5" s="53">
        <v>1</v>
      </c>
      <c r="Q5" s="53">
        <v>0</v>
      </c>
      <c r="R5" s="54">
        <v>3</v>
      </c>
      <c r="S5" s="53">
        <v>2</v>
      </c>
      <c r="T5" s="53">
        <v>12</v>
      </c>
      <c r="U5" s="53">
        <v>15</v>
      </c>
      <c r="V5" s="53">
        <v>3</v>
      </c>
      <c r="W5" s="53">
        <v>1</v>
      </c>
      <c r="X5" s="53">
        <v>0</v>
      </c>
      <c r="Y5" s="55">
        <v>3</v>
      </c>
      <c r="Z5" s="56"/>
      <c r="AA5" s="53"/>
      <c r="AB5" s="57"/>
      <c r="AC5" s="57"/>
      <c r="AD5" s="58"/>
      <c r="AE5" s="58"/>
      <c r="AF5" s="58"/>
      <c r="AG5" s="58"/>
      <c r="AH5" s="59">
        <f t="shared" ref="AH5:AH14" si="1">IF(ISNUMBER(F5),(MIN(100,(IF(E5&gt;11,10,E5*0.89)+IF(F5&gt;7,10,F5*1.33)+(IF(G5&gt;9,20,G5*2))+(IF(H5&gt;9,30,H5*3))+(I5*4.5)+(J5*6)))),"")</f>
        <v>46.5</v>
      </c>
      <c r="AI5" s="59">
        <f t="shared" ref="AI5:AI14" si="2">IF(ISNUMBER(G5),(MIN(100,(IF(L5&gt;11,10,L5*0.89)+IF(M5&gt;7,10,M5*1.33)+(IF(N5&gt;9,20,N5*2))+(IF(O5&gt;9,30,O5*3))+(P5*4.5)+(Q5*6)))),"")</f>
        <v>46.5</v>
      </c>
      <c r="AJ5" s="60">
        <f t="shared" ref="AJ5:AJ14" si="3">IF(ISNUMBER(H5),(MIN(100,(IF(S5&gt;11,10,S5*0.89)+IF(T5&gt;7,10,T5*1.33)+(IF(U5&gt;9,20,U5*2))+(IF(V5&gt;9,30,V5*3))+(W5*4.5)+(X5*6)))),"")</f>
        <v>45.28</v>
      </c>
      <c r="AK5" s="61">
        <f t="shared" ref="AK5:AK14" si="4">IF(ISNUMBER(I5),(MIN(100,(IF(Z5&gt;11,10,Z5*0.89)+IF(AA5&gt;7,10,AA5*1.33)+(IF(AB5&gt;9,20,AB5*2))+(IF(AC5&gt;9,30,AC5*3))+(AD5*4.5)+(AE5*6)))),"")</f>
        <v>0</v>
      </c>
      <c r="AL5" s="62">
        <f t="shared" ref="AL5:AL14" si="5">IF(ISNUMBER(F5),MIN(100,AVERAGE(AH5:AJ5)),"")</f>
        <v>46.093333333333334</v>
      </c>
      <c r="AM5" s="63">
        <v>8</v>
      </c>
      <c r="AN5" s="64">
        <v>9</v>
      </c>
      <c r="AO5" s="64">
        <v>9</v>
      </c>
      <c r="AP5" s="64">
        <v>9</v>
      </c>
      <c r="AQ5" s="65">
        <v>4</v>
      </c>
      <c r="AR5" s="65">
        <v>6</v>
      </c>
      <c r="AS5" s="65">
        <v>8</v>
      </c>
      <c r="AT5" s="65">
        <v>6</v>
      </c>
      <c r="AU5" s="64">
        <v>26</v>
      </c>
      <c r="AV5" s="66">
        <v>5</v>
      </c>
      <c r="AW5" s="67">
        <v>7</v>
      </c>
      <c r="AX5" s="64">
        <v>6</v>
      </c>
      <c r="AY5" s="64">
        <v>6</v>
      </c>
      <c r="AZ5" s="64">
        <v>6</v>
      </c>
      <c r="BA5" s="65">
        <v>4</v>
      </c>
      <c r="BB5" s="65">
        <v>6</v>
      </c>
      <c r="BC5" s="65">
        <v>8</v>
      </c>
      <c r="BD5" s="65">
        <v>5</v>
      </c>
      <c r="BE5" s="64">
        <v>15</v>
      </c>
      <c r="BF5" s="66">
        <v>3</v>
      </c>
      <c r="BG5" s="67">
        <v>8</v>
      </c>
      <c r="BH5" s="64">
        <v>8</v>
      </c>
      <c r="BI5" s="64">
        <v>8</v>
      </c>
      <c r="BJ5" s="64">
        <v>8</v>
      </c>
      <c r="BK5" s="65">
        <v>5</v>
      </c>
      <c r="BL5" s="65">
        <v>6</v>
      </c>
      <c r="BM5" s="65">
        <v>8</v>
      </c>
      <c r="BN5" s="65">
        <v>6</v>
      </c>
      <c r="BO5" s="64">
        <v>27</v>
      </c>
      <c r="BP5" s="66">
        <v>5</v>
      </c>
      <c r="BQ5" s="68">
        <f t="shared" ref="BQ5:BQ14" si="6">((AM5+AN5)*1.5)+AO5+(AP5*2)+((AQ5+AR5+AS5+AT5)*0.6)+SUM(AU5:AU5)</f>
        <v>92.9</v>
      </c>
      <c r="BR5" s="69">
        <f t="shared" ref="BR5:BR14" si="7">BQ5-((AV5*12.5)/2)</f>
        <v>61.650000000000006</v>
      </c>
      <c r="BS5" s="70">
        <f t="shared" ref="BS5:BS14" si="8">((AW5+AX5)*1.5)+AY5+(AZ5*2)+((BA5+BB5+BC5+BD5)*0.6)+SUM(BE5:BE5)</f>
        <v>66.3</v>
      </c>
      <c r="BT5" s="69">
        <f t="shared" ref="BT5:BT14" si="9">BS5-(((BF5*12.5)/2))</f>
        <v>47.55</v>
      </c>
      <c r="BU5" s="70">
        <f t="shared" ref="BU5:BU14" si="10">((BG5+BH5)*1.5)+BI5+(BJ5*2)+((BK5+BL5+BM5+BN5)*0.6)+SUM(BO5:BO5)</f>
        <v>90</v>
      </c>
      <c r="BV5" s="69">
        <f t="shared" ref="BV5:BV14" si="11">BU5-(BP5*12.5)/2</f>
        <v>58.75</v>
      </c>
      <c r="BW5" s="71">
        <f t="shared" ref="BW5:BW14" si="12">IF(ISNONTEXT(A5),"",((BQ5+BS5+BU5)/3))</f>
        <v>83.066666666666663</v>
      </c>
      <c r="BX5" s="72">
        <f t="shared" ref="BX5:BX14" si="13">IF(ISNONTEXT(A5),"",(((K5+R5+Y5+AV5+BF5+BP5)/6)*12.5))</f>
        <v>47.916666666666671</v>
      </c>
      <c r="BY5" s="73">
        <f t="shared" ref="BY5:BY14" si="14">(AL5*2.5-(BX5/2))</f>
        <v>91.275000000000006</v>
      </c>
      <c r="BZ5" s="74">
        <f t="shared" ref="BZ5:BZ14" si="15">IF(ISNONTEXT(A5),"",RANK(BY5,BY:BY))</f>
        <v>3</v>
      </c>
      <c r="CA5" s="75">
        <f t="shared" ref="CA5:CA14" si="16">IF(ISNONTEXT(A5),"",MAX(0,(BW5*2.5)-(BX5/2)))</f>
        <v>183.70833333333331</v>
      </c>
      <c r="CB5" s="76">
        <f t="shared" ref="CB5:CB14" si="17">IF(ISNONTEXT(A5),"",RANK(CA5,CA:CA))</f>
        <v>3</v>
      </c>
      <c r="CC5" s="77">
        <f t="shared" ref="CC5:CC14" si="18">IF(ISNONTEXT(A5),"",(CA5+BY5))</f>
        <v>274.98333333333335</v>
      </c>
      <c r="CD5" s="78">
        <f t="shared" ref="CD5:CD14" si="19">IF(ISNONTEXT(A5),"",SUM(BZ5,CB5))</f>
        <v>6</v>
      </c>
      <c r="CE5" s="100">
        <f t="shared" ref="CE5:CE14" si="20">IF(ISNONTEXT(A5),"",RANK(CD5,CD:CD,1))</f>
        <v>3</v>
      </c>
      <c r="CF5" s="102">
        <f t="shared" ref="CF5:CF14" si="21">D5</f>
        <v>1</v>
      </c>
      <c r="CG5" s="105">
        <f t="shared" ref="CG5:CG14" si="22">CF5+CE5</f>
        <v>4</v>
      </c>
      <c r="CH5" s="106">
        <f>IF(ISNONTEXT(A5),"",RANK(CG5,CG:CG,1))</f>
        <v>1</v>
      </c>
      <c r="CI5" s="83"/>
      <c r="CJ5" s="84"/>
    </row>
    <row r="6" spans="1:134">
      <c r="A6" s="47" t="s">
        <v>79</v>
      </c>
      <c r="B6" s="48"/>
      <c r="C6" s="49">
        <v>67</v>
      </c>
      <c r="D6" s="50">
        <f t="shared" si="0"/>
        <v>3</v>
      </c>
      <c r="E6" s="52">
        <v>0</v>
      </c>
      <c r="F6" s="53">
        <v>18</v>
      </c>
      <c r="G6" s="53">
        <v>12</v>
      </c>
      <c r="H6" s="53">
        <v>4</v>
      </c>
      <c r="I6" s="53">
        <v>0</v>
      </c>
      <c r="J6" s="53">
        <v>0</v>
      </c>
      <c r="K6" s="54">
        <v>2</v>
      </c>
      <c r="L6" s="53">
        <v>2</v>
      </c>
      <c r="M6" s="53">
        <v>18</v>
      </c>
      <c r="N6" s="53">
        <v>12</v>
      </c>
      <c r="O6" s="53">
        <v>4</v>
      </c>
      <c r="P6" s="53">
        <v>0</v>
      </c>
      <c r="Q6" s="53">
        <v>0</v>
      </c>
      <c r="R6" s="54">
        <v>2</v>
      </c>
      <c r="S6" s="53">
        <v>0</v>
      </c>
      <c r="T6" s="53">
        <v>17</v>
      </c>
      <c r="U6" s="53">
        <v>14</v>
      </c>
      <c r="V6" s="53">
        <v>4</v>
      </c>
      <c r="W6" s="53">
        <v>0</v>
      </c>
      <c r="X6" s="53">
        <v>0</v>
      </c>
      <c r="Y6" s="55">
        <v>2</v>
      </c>
      <c r="Z6" s="56"/>
      <c r="AA6" s="53"/>
      <c r="AB6" s="57"/>
      <c r="AC6" s="57"/>
      <c r="AD6" s="58"/>
      <c r="AE6" s="58"/>
      <c r="AF6" s="58"/>
      <c r="AG6" s="58"/>
      <c r="AH6" s="59">
        <f t="shared" si="1"/>
        <v>42</v>
      </c>
      <c r="AI6" s="59">
        <f t="shared" si="2"/>
        <v>43.78</v>
      </c>
      <c r="AJ6" s="60">
        <f t="shared" si="3"/>
        <v>42</v>
      </c>
      <c r="AK6" s="61">
        <f t="shared" si="4"/>
        <v>0</v>
      </c>
      <c r="AL6" s="62">
        <f t="shared" si="5"/>
        <v>42.593333333333334</v>
      </c>
      <c r="AM6" s="63">
        <v>8</v>
      </c>
      <c r="AN6" s="64">
        <v>8</v>
      </c>
      <c r="AO6" s="64">
        <v>8</v>
      </c>
      <c r="AP6" s="64">
        <v>7</v>
      </c>
      <c r="AQ6" s="65">
        <v>4</v>
      </c>
      <c r="AR6" s="65">
        <v>8</v>
      </c>
      <c r="AS6" s="65">
        <v>4</v>
      </c>
      <c r="AT6" s="65">
        <v>5</v>
      </c>
      <c r="AU6" s="64">
        <v>17</v>
      </c>
      <c r="AV6" s="66">
        <v>3</v>
      </c>
      <c r="AW6" s="67">
        <v>8</v>
      </c>
      <c r="AX6" s="64">
        <v>7</v>
      </c>
      <c r="AY6" s="64">
        <v>6</v>
      </c>
      <c r="AZ6" s="64">
        <v>6</v>
      </c>
      <c r="BA6" s="65">
        <v>4</v>
      </c>
      <c r="BB6" s="65">
        <v>8</v>
      </c>
      <c r="BC6" s="65">
        <v>4</v>
      </c>
      <c r="BD6" s="65">
        <v>6</v>
      </c>
      <c r="BE6" s="64">
        <v>11</v>
      </c>
      <c r="BF6" s="66">
        <v>2</v>
      </c>
      <c r="BG6" s="67">
        <v>6</v>
      </c>
      <c r="BH6" s="64">
        <v>6</v>
      </c>
      <c r="BI6" s="64">
        <v>8</v>
      </c>
      <c r="BJ6" s="64">
        <v>5</v>
      </c>
      <c r="BK6" s="65">
        <v>6</v>
      </c>
      <c r="BL6" s="65">
        <v>6</v>
      </c>
      <c r="BM6" s="65">
        <v>4</v>
      </c>
      <c r="BN6" s="65">
        <v>5</v>
      </c>
      <c r="BO6" s="64">
        <v>19</v>
      </c>
      <c r="BP6" s="66">
        <v>3</v>
      </c>
      <c r="BQ6" s="68">
        <f t="shared" si="6"/>
        <v>75.599999999999994</v>
      </c>
      <c r="BR6" s="69">
        <f t="shared" si="7"/>
        <v>56.849999999999994</v>
      </c>
      <c r="BS6" s="70">
        <f t="shared" si="8"/>
        <v>64.7</v>
      </c>
      <c r="BT6" s="69">
        <f t="shared" si="9"/>
        <v>52.2</v>
      </c>
      <c r="BU6" s="70">
        <f t="shared" si="10"/>
        <v>67.599999999999994</v>
      </c>
      <c r="BV6" s="69">
        <f t="shared" si="11"/>
        <v>48.849999999999994</v>
      </c>
      <c r="BW6" s="71">
        <f t="shared" si="12"/>
        <v>69.3</v>
      </c>
      <c r="BX6" s="72">
        <f t="shared" si="13"/>
        <v>29.166666666666668</v>
      </c>
      <c r="BY6" s="73">
        <f t="shared" si="14"/>
        <v>91.9</v>
      </c>
      <c r="BZ6" s="74">
        <f t="shared" si="15"/>
        <v>2</v>
      </c>
      <c r="CA6" s="75">
        <f t="shared" si="16"/>
        <v>158.66666666666666</v>
      </c>
      <c r="CB6" s="76">
        <f t="shared" si="17"/>
        <v>4</v>
      </c>
      <c r="CC6" s="77">
        <f t="shared" si="18"/>
        <v>250.56666666666666</v>
      </c>
      <c r="CD6" s="78">
        <f t="shared" si="19"/>
        <v>6</v>
      </c>
      <c r="CE6" s="100">
        <f t="shared" si="20"/>
        <v>3</v>
      </c>
      <c r="CF6" s="102">
        <f t="shared" si="21"/>
        <v>3</v>
      </c>
      <c r="CG6" s="105">
        <f t="shared" si="22"/>
        <v>6</v>
      </c>
      <c r="CH6" s="106">
        <f>IF(ISNONTEXT(A6),"",RANK(CG6,CG:CG,1))</f>
        <v>2</v>
      </c>
      <c r="CI6" s="83"/>
      <c r="CJ6" s="84"/>
    </row>
    <row r="7" spans="1:134">
      <c r="A7" s="47" t="s">
        <v>82</v>
      </c>
      <c r="B7" s="48"/>
      <c r="C7" s="49">
        <v>71</v>
      </c>
      <c r="D7" s="50">
        <f t="shared" si="0"/>
        <v>2</v>
      </c>
      <c r="E7" s="52">
        <v>0</v>
      </c>
      <c r="F7" s="53">
        <v>14</v>
      </c>
      <c r="G7" s="53">
        <v>6</v>
      </c>
      <c r="H7" s="53">
        <v>0</v>
      </c>
      <c r="I7" s="53">
        <v>0</v>
      </c>
      <c r="J7" s="53">
        <v>0</v>
      </c>
      <c r="K7" s="54">
        <v>2</v>
      </c>
      <c r="L7" s="53">
        <v>4</v>
      </c>
      <c r="M7" s="53">
        <v>15</v>
      </c>
      <c r="N7" s="53">
        <v>5</v>
      </c>
      <c r="O7" s="53">
        <v>2</v>
      </c>
      <c r="P7" s="53">
        <v>0</v>
      </c>
      <c r="Q7" s="53">
        <v>0</v>
      </c>
      <c r="R7" s="54">
        <v>3</v>
      </c>
      <c r="S7" s="53">
        <v>0</v>
      </c>
      <c r="T7" s="53">
        <v>17</v>
      </c>
      <c r="U7" s="53">
        <v>5</v>
      </c>
      <c r="V7" s="53">
        <v>3</v>
      </c>
      <c r="W7" s="53">
        <v>0</v>
      </c>
      <c r="X7" s="53">
        <v>0</v>
      </c>
      <c r="Y7" s="55">
        <v>4</v>
      </c>
      <c r="Z7" s="56"/>
      <c r="AA7" s="53"/>
      <c r="AB7" s="57"/>
      <c r="AC7" s="57"/>
      <c r="AD7" s="58"/>
      <c r="AE7" s="58"/>
      <c r="AF7" s="58"/>
      <c r="AG7" s="58"/>
      <c r="AH7" s="59">
        <f t="shared" si="1"/>
        <v>22</v>
      </c>
      <c r="AI7" s="59">
        <f t="shared" si="2"/>
        <v>29.560000000000002</v>
      </c>
      <c r="AJ7" s="60">
        <f t="shared" si="3"/>
        <v>29</v>
      </c>
      <c r="AK7" s="61">
        <f t="shared" si="4"/>
        <v>0</v>
      </c>
      <c r="AL7" s="62">
        <f t="shared" si="5"/>
        <v>26.853333333333335</v>
      </c>
      <c r="AM7" s="63">
        <v>8</v>
      </c>
      <c r="AN7" s="64">
        <v>6</v>
      </c>
      <c r="AO7" s="64">
        <v>8</v>
      </c>
      <c r="AP7" s="64">
        <v>7</v>
      </c>
      <c r="AQ7" s="65">
        <v>2</v>
      </c>
      <c r="AR7" s="65">
        <v>2</v>
      </c>
      <c r="AS7" s="65">
        <v>2</v>
      </c>
      <c r="AT7" s="65">
        <v>3</v>
      </c>
      <c r="AU7" s="64">
        <v>19</v>
      </c>
      <c r="AV7" s="66">
        <v>3</v>
      </c>
      <c r="AW7" s="67">
        <v>7</v>
      </c>
      <c r="AX7" s="64">
        <v>7</v>
      </c>
      <c r="AY7" s="64">
        <v>7</v>
      </c>
      <c r="AZ7" s="64">
        <v>5</v>
      </c>
      <c r="BA7" s="65">
        <v>2</v>
      </c>
      <c r="BB7" s="65">
        <v>2</v>
      </c>
      <c r="BC7" s="65">
        <v>4</v>
      </c>
      <c r="BD7" s="65">
        <v>1</v>
      </c>
      <c r="BE7" s="64">
        <v>10</v>
      </c>
      <c r="BF7" s="66">
        <v>2</v>
      </c>
      <c r="BG7" s="67">
        <v>7</v>
      </c>
      <c r="BH7" s="64">
        <v>7</v>
      </c>
      <c r="BI7" s="64">
        <v>9</v>
      </c>
      <c r="BJ7" s="64">
        <v>8</v>
      </c>
      <c r="BK7" s="65">
        <v>2</v>
      </c>
      <c r="BL7" s="65">
        <v>2</v>
      </c>
      <c r="BM7" s="65">
        <v>4</v>
      </c>
      <c r="BN7" s="65">
        <v>2</v>
      </c>
      <c r="BO7" s="64">
        <v>14</v>
      </c>
      <c r="BP7" s="66">
        <v>4</v>
      </c>
      <c r="BQ7" s="68">
        <f t="shared" si="6"/>
        <v>67.400000000000006</v>
      </c>
      <c r="BR7" s="69">
        <f t="shared" si="7"/>
        <v>48.650000000000006</v>
      </c>
      <c r="BS7" s="70">
        <f t="shared" si="8"/>
        <v>53.4</v>
      </c>
      <c r="BT7" s="69">
        <f t="shared" si="9"/>
        <v>40.9</v>
      </c>
      <c r="BU7" s="70">
        <f t="shared" si="10"/>
        <v>66</v>
      </c>
      <c r="BV7" s="69">
        <f t="shared" si="11"/>
        <v>41</v>
      </c>
      <c r="BW7" s="71">
        <f t="shared" si="12"/>
        <v>62.266666666666673</v>
      </c>
      <c r="BX7" s="72">
        <f t="shared" si="13"/>
        <v>37.5</v>
      </c>
      <c r="BY7" s="73">
        <f t="shared" si="14"/>
        <v>48.38333333333334</v>
      </c>
      <c r="BZ7" s="74">
        <f t="shared" si="15"/>
        <v>5</v>
      </c>
      <c r="CA7" s="75">
        <f t="shared" si="16"/>
        <v>136.91666666666669</v>
      </c>
      <c r="CB7" s="76">
        <f t="shared" si="17"/>
        <v>6</v>
      </c>
      <c r="CC7" s="77">
        <f t="shared" si="18"/>
        <v>185.3</v>
      </c>
      <c r="CD7" s="78">
        <f t="shared" si="19"/>
        <v>11</v>
      </c>
      <c r="CE7" s="100">
        <f t="shared" si="20"/>
        <v>5</v>
      </c>
      <c r="CF7" s="102">
        <f t="shared" si="21"/>
        <v>2</v>
      </c>
      <c r="CG7" s="105">
        <f t="shared" si="22"/>
        <v>7</v>
      </c>
      <c r="CH7" s="106">
        <f>IF(ISNONTEXT(A7),"",RANK(CG7,CG:CG,1))</f>
        <v>3</v>
      </c>
      <c r="CI7" s="83"/>
      <c r="CJ7" s="84"/>
    </row>
    <row r="8" spans="1:134">
      <c r="A8" s="47" t="s">
        <v>81</v>
      </c>
      <c r="B8" s="48"/>
      <c r="C8" s="49">
        <v>57</v>
      </c>
      <c r="D8" s="50">
        <f t="shared" si="0"/>
        <v>8</v>
      </c>
      <c r="E8" s="52">
        <v>0</v>
      </c>
      <c r="F8" s="53">
        <v>10</v>
      </c>
      <c r="G8" s="53">
        <v>14</v>
      </c>
      <c r="H8" s="53">
        <v>5</v>
      </c>
      <c r="I8" s="53">
        <v>0</v>
      </c>
      <c r="J8" s="53">
        <v>0</v>
      </c>
      <c r="K8" s="54">
        <v>0</v>
      </c>
      <c r="L8" s="53">
        <v>0</v>
      </c>
      <c r="M8" s="53">
        <v>9</v>
      </c>
      <c r="N8" s="53">
        <v>14</v>
      </c>
      <c r="O8" s="53">
        <v>4</v>
      </c>
      <c r="P8" s="53">
        <v>0</v>
      </c>
      <c r="Q8" s="53">
        <v>0</v>
      </c>
      <c r="R8" s="54">
        <v>2</v>
      </c>
      <c r="S8" s="53">
        <v>1</v>
      </c>
      <c r="T8" s="53">
        <v>11</v>
      </c>
      <c r="U8" s="53">
        <v>16</v>
      </c>
      <c r="V8" s="53">
        <v>6</v>
      </c>
      <c r="W8" s="53">
        <v>0</v>
      </c>
      <c r="X8" s="53">
        <v>0</v>
      </c>
      <c r="Y8" s="55">
        <v>1</v>
      </c>
      <c r="Z8" s="56"/>
      <c r="AA8" s="53"/>
      <c r="AB8" s="57"/>
      <c r="AC8" s="57"/>
      <c r="AD8" s="58"/>
      <c r="AE8" s="58"/>
      <c r="AF8" s="58"/>
      <c r="AG8" s="58"/>
      <c r="AH8" s="59">
        <f t="shared" si="1"/>
        <v>45</v>
      </c>
      <c r="AI8" s="59">
        <f t="shared" si="2"/>
        <v>42</v>
      </c>
      <c r="AJ8" s="60">
        <f t="shared" si="3"/>
        <v>48.89</v>
      </c>
      <c r="AK8" s="61">
        <f t="shared" si="4"/>
        <v>0</v>
      </c>
      <c r="AL8" s="62">
        <f t="shared" si="5"/>
        <v>45.29666666666666</v>
      </c>
      <c r="AM8" s="63">
        <v>7</v>
      </c>
      <c r="AN8" s="64">
        <v>7</v>
      </c>
      <c r="AO8" s="64">
        <v>7</v>
      </c>
      <c r="AP8" s="64">
        <v>8</v>
      </c>
      <c r="AQ8" s="65">
        <v>2</v>
      </c>
      <c r="AR8" s="65">
        <v>6</v>
      </c>
      <c r="AS8" s="65">
        <v>6</v>
      </c>
      <c r="AT8" s="65">
        <v>6</v>
      </c>
      <c r="AU8" s="64">
        <v>19</v>
      </c>
      <c r="AV8" s="66">
        <v>2</v>
      </c>
      <c r="AW8" s="67">
        <v>7</v>
      </c>
      <c r="AX8" s="64">
        <v>6</v>
      </c>
      <c r="AY8" s="64">
        <v>7</v>
      </c>
      <c r="AZ8" s="64">
        <v>8</v>
      </c>
      <c r="BA8" s="65">
        <v>4</v>
      </c>
      <c r="BB8" s="65">
        <v>10</v>
      </c>
      <c r="BC8" s="65">
        <v>6</v>
      </c>
      <c r="BD8" s="65">
        <v>7</v>
      </c>
      <c r="BE8" s="64">
        <v>12</v>
      </c>
      <c r="BF8" s="66">
        <v>1</v>
      </c>
      <c r="BG8" s="67">
        <v>8</v>
      </c>
      <c r="BH8" s="64">
        <v>8</v>
      </c>
      <c r="BI8" s="64">
        <v>8</v>
      </c>
      <c r="BJ8" s="64">
        <v>8</v>
      </c>
      <c r="BK8" s="65">
        <v>4</v>
      </c>
      <c r="BL8" s="65">
        <v>10</v>
      </c>
      <c r="BM8" s="65">
        <v>4</v>
      </c>
      <c r="BN8" s="65">
        <v>8</v>
      </c>
      <c r="BO8" s="64">
        <v>25</v>
      </c>
      <c r="BP8" s="66">
        <v>0</v>
      </c>
      <c r="BQ8" s="68">
        <f t="shared" si="6"/>
        <v>75</v>
      </c>
      <c r="BR8" s="69">
        <f t="shared" si="7"/>
        <v>62.5</v>
      </c>
      <c r="BS8" s="70">
        <f t="shared" si="8"/>
        <v>70.7</v>
      </c>
      <c r="BT8" s="69">
        <f t="shared" si="9"/>
        <v>64.45</v>
      </c>
      <c r="BU8" s="70">
        <f t="shared" si="10"/>
        <v>88.6</v>
      </c>
      <c r="BV8" s="69">
        <f t="shared" si="11"/>
        <v>88.6</v>
      </c>
      <c r="BW8" s="71">
        <f t="shared" si="12"/>
        <v>78.099999999999994</v>
      </c>
      <c r="BX8" s="72">
        <f t="shared" si="13"/>
        <v>12.5</v>
      </c>
      <c r="BY8" s="73">
        <f t="shared" si="14"/>
        <v>106.99166666666665</v>
      </c>
      <c r="BZ8" s="74">
        <f t="shared" si="15"/>
        <v>1</v>
      </c>
      <c r="CA8" s="75">
        <f t="shared" si="16"/>
        <v>189</v>
      </c>
      <c r="CB8" s="76">
        <f t="shared" si="17"/>
        <v>2</v>
      </c>
      <c r="CC8" s="77">
        <f t="shared" si="18"/>
        <v>295.99166666666667</v>
      </c>
      <c r="CD8" s="78">
        <f t="shared" si="19"/>
        <v>3</v>
      </c>
      <c r="CE8" s="100">
        <f t="shared" si="20"/>
        <v>1</v>
      </c>
      <c r="CF8" s="102">
        <f t="shared" si="21"/>
        <v>8</v>
      </c>
      <c r="CG8" s="105">
        <f t="shared" si="22"/>
        <v>9</v>
      </c>
      <c r="CH8" s="106">
        <f>IF(ISNONTEXT(A8),"",RANK(CG8,CG:CG,1))</f>
        <v>4</v>
      </c>
      <c r="CI8" s="83"/>
      <c r="CJ8" s="84"/>
    </row>
    <row r="9" spans="1:134">
      <c r="A9" s="47" t="s">
        <v>80</v>
      </c>
      <c r="B9" s="48"/>
      <c r="C9" s="49">
        <v>64</v>
      </c>
      <c r="D9" s="50">
        <f t="shared" si="0"/>
        <v>4</v>
      </c>
      <c r="E9" s="52">
        <v>0</v>
      </c>
      <c r="F9" s="53">
        <v>12</v>
      </c>
      <c r="G9" s="53">
        <v>6</v>
      </c>
      <c r="H9" s="53">
        <v>1</v>
      </c>
      <c r="I9" s="53">
        <v>0</v>
      </c>
      <c r="J9" s="53">
        <v>0</v>
      </c>
      <c r="K9" s="54">
        <v>3</v>
      </c>
      <c r="L9" s="53">
        <v>2</v>
      </c>
      <c r="M9" s="53">
        <v>16</v>
      </c>
      <c r="N9" s="53">
        <v>5</v>
      </c>
      <c r="O9" s="53">
        <v>1</v>
      </c>
      <c r="P9" s="53">
        <v>0</v>
      </c>
      <c r="Q9" s="53">
        <v>0</v>
      </c>
      <c r="R9" s="54">
        <v>3</v>
      </c>
      <c r="S9" s="53">
        <v>0</v>
      </c>
      <c r="T9" s="53">
        <v>13</v>
      </c>
      <c r="U9" s="53">
        <v>6</v>
      </c>
      <c r="V9" s="53">
        <v>1</v>
      </c>
      <c r="W9" s="53">
        <v>0</v>
      </c>
      <c r="X9" s="53">
        <v>0</v>
      </c>
      <c r="Y9" s="55">
        <v>2</v>
      </c>
      <c r="Z9" s="56"/>
      <c r="AA9" s="53"/>
      <c r="AB9" s="57"/>
      <c r="AC9" s="57"/>
      <c r="AD9" s="58"/>
      <c r="AE9" s="58"/>
      <c r="AF9" s="58"/>
      <c r="AG9" s="58"/>
      <c r="AH9" s="59">
        <f t="shared" si="1"/>
        <v>25</v>
      </c>
      <c r="AI9" s="59">
        <f t="shared" si="2"/>
        <v>24.78</v>
      </c>
      <c r="AJ9" s="60">
        <f t="shared" si="3"/>
        <v>25</v>
      </c>
      <c r="AK9" s="61">
        <f t="shared" si="4"/>
        <v>0</v>
      </c>
      <c r="AL9" s="62">
        <f t="shared" si="5"/>
        <v>24.926666666666666</v>
      </c>
      <c r="AM9" s="63">
        <v>7</v>
      </c>
      <c r="AN9" s="64">
        <v>5</v>
      </c>
      <c r="AO9" s="64">
        <v>8</v>
      </c>
      <c r="AP9" s="64">
        <v>6</v>
      </c>
      <c r="AQ9" s="65">
        <v>3</v>
      </c>
      <c r="AR9" s="65">
        <v>3</v>
      </c>
      <c r="AS9" s="65">
        <v>2</v>
      </c>
      <c r="AT9" s="65">
        <v>2</v>
      </c>
      <c r="AU9" s="64">
        <v>23</v>
      </c>
      <c r="AV9" s="66">
        <v>3</v>
      </c>
      <c r="AW9" s="67">
        <v>7</v>
      </c>
      <c r="AX9" s="64">
        <v>6</v>
      </c>
      <c r="AY9" s="64">
        <v>7</v>
      </c>
      <c r="AZ9" s="64">
        <v>6</v>
      </c>
      <c r="BA9" s="65">
        <v>2</v>
      </c>
      <c r="BB9" s="65">
        <v>2</v>
      </c>
      <c r="BC9" s="65">
        <v>4</v>
      </c>
      <c r="BD9" s="65">
        <v>2</v>
      </c>
      <c r="BE9" s="64">
        <v>10</v>
      </c>
      <c r="BF9" s="66">
        <v>3</v>
      </c>
      <c r="BG9" s="67">
        <v>7</v>
      </c>
      <c r="BH9" s="64">
        <v>7</v>
      </c>
      <c r="BI9" s="64">
        <v>8</v>
      </c>
      <c r="BJ9" s="64">
        <v>8</v>
      </c>
      <c r="BK9" s="65">
        <v>2</v>
      </c>
      <c r="BL9" s="65">
        <v>2</v>
      </c>
      <c r="BM9" s="65">
        <v>4</v>
      </c>
      <c r="BN9" s="65">
        <v>2</v>
      </c>
      <c r="BO9" s="64">
        <v>14</v>
      </c>
      <c r="BP9" s="66">
        <v>3</v>
      </c>
      <c r="BQ9" s="68">
        <f t="shared" si="6"/>
        <v>67</v>
      </c>
      <c r="BR9" s="69">
        <f t="shared" si="7"/>
        <v>48.25</v>
      </c>
      <c r="BS9" s="70">
        <f t="shared" si="8"/>
        <v>54.5</v>
      </c>
      <c r="BT9" s="69">
        <f t="shared" si="9"/>
        <v>35.75</v>
      </c>
      <c r="BU9" s="70">
        <f t="shared" si="10"/>
        <v>65</v>
      </c>
      <c r="BV9" s="69">
        <f t="shared" si="11"/>
        <v>46.25</v>
      </c>
      <c r="BW9" s="71">
        <f t="shared" si="12"/>
        <v>62.166666666666664</v>
      </c>
      <c r="BX9" s="72">
        <f t="shared" si="13"/>
        <v>35.416666666666671</v>
      </c>
      <c r="BY9" s="73">
        <f t="shared" si="14"/>
        <v>44.608333333333327</v>
      </c>
      <c r="BZ9" s="74">
        <f t="shared" si="15"/>
        <v>6</v>
      </c>
      <c r="CA9" s="75">
        <f t="shared" si="16"/>
        <v>137.70833333333331</v>
      </c>
      <c r="CB9" s="76">
        <f t="shared" si="17"/>
        <v>5</v>
      </c>
      <c r="CC9" s="77">
        <f t="shared" si="18"/>
        <v>182.31666666666663</v>
      </c>
      <c r="CD9" s="78">
        <f t="shared" si="19"/>
        <v>11</v>
      </c>
      <c r="CE9" s="100">
        <f t="shared" si="20"/>
        <v>5</v>
      </c>
      <c r="CF9" s="102">
        <f t="shared" si="21"/>
        <v>4</v>
      </c>
      <c r="CG9" s="105">
        <f t="shared" si="22"/>
        <v>9</v>
      </c>
      <c r="CH9" s="106">
        <v>5</v>
      </c>
      <c r="CI9" s="83"/>
      <c r="CJ9" s="84"/>
    </row>
    <row r="10" spans="1:134">
      <c r="A10" s="47" t="s">
        <v>83</v>
      </c>
      <c r="B10" s="48"/>
      <c r="C10" s="49">
        <v>45</v>
      </c>
      <c r="D10" s="50">
        <f t="shared" si="0"/>
        <v>10</v>
      </c>
      <c r="E10" s="52">
        <v>0</v>
      </c>
      <c r="F10" s="53">
        <v>7</v>
      </c>
      <c r="G10" s="53">
        <v>13</v>
      </c>
      <c r="H10" s="53">
        <v>1</v>
      </c>
      <c r="I10" s="53">
        <v>0</v>
      </c>
      <c r="J10" s="53">
        <v>0</v>
      </c>
      <c r="K10" s="54">
        <v>0</v>
      </c>
      <c r="L10" s="53">
        <v>2</v>
      </c>
      <c r="M10" s="53">
        <v>8</v>
      </c>
      <c r="N10" s="53">
        <v>15</v>
      </c>
      <c r="O10" s="53">
        <v>1</v>
      </c>
      <c r="P10" s="53">
        <v>0</v>
      </c>
      <c r="Q10" s="53">
        <v>0</v>
      </c>
      <c r="R10" s="54">
        <v>0</v>
      </c>
      <c r="S10" s="53">
        <v>0</v>
      </c>
      <c r="T10" s="53">
        <v>9</v>
      </c>
      <c r="U10" s="53">
        <v>11</v>
      </c>
      <c r="V10" s="53">
        <v>2</v>
      </c>
      <c r="W10" s="53">
        <v>0</v>
      </c>
      <c r="X10" s="53">
        <v>0</v>
      </c>
      <c r="Y10" s="55">
        <v>1</v>
      </c>
      <c r="Z10" s="56"/>
      <c r="AA10" s="53"/>
      <c r="AB10" s="57"/>
      <c r="AC10" s="57"/>
      <c r="AD10" s="58"/>
      <c r="AE10" s="58"/>
      <c r="AF10" s="58"/>
      <c r="AG10" s="58"/>
      <c r="AH10" s="59">
        <f t="shared" si="1"/>
        <v>32.31</v>
      </c>
      <c r="AI10" s="59">
        <f t="shared" si="2"/>
        <v>34.78</v>
      </c>
      <c r="AJ10" s="60">
        <f t="shared" si="3"/>
        <v>36</v>
      </c>
      <c r="AK10" s="61">
        <f t="shared" si="4"/>
        <v>0</v>
      </c>
      <c r="AL10" s="62">
        <f t="shared" si="5"/>
        <v>34.363333333333337</v>
      </c>
      <c r="AM10" s="63">
        <v>9</v>
      </c>
      <c r="AN10" s="64">
        <v>8</v>
      </c>
      <c r="AO10" s="64">
        <v>8</v>
      </c>
      <c r="AP10" s="64">
        <v>8</v>
      </c>
      <c r="AQ10" s="65">
        <v>10</v>
      </c>
      <c r="AR10" s="65">
        <v>4</v>
      </c>
      <c r="AS10" s="65">
        <v>2</v>
      </c>
      <c r="AT10" s="65">
        <v>4</v>
      </c>
      <c r="AU10" s="64">
        <v>27</v>
      </c>
      <c r="AV10" s="66">
        <v>1</v>
      </c>
      <c r="AW10" s="67">
        <v>6</v>
      </c>
      <c r="AX10" s="64">
        <v>5</v>
      </c>
      <c r="AY10" s="64">
        <v>7</v>
      </c>
      <c r="AZ10" s="64">
        <v>8</v>
      </c>
      <c r="BA10" s="65">
        <v>10</v>
      </c>
      <c r="BB10" s="65">
        <v>8</v>
      </c>
      <c r="BC10" s="65">
        <v>1</v>
      </c>
      <c r="BD10" s="65">
        <v>3</v>
      </c>
      <c r="BE10" s="64">
        <v>14</v>
      </c>
      <c r="BF10" s="66">
        <v>0</v>
      </c>
      <c r="BG10" s="67">
        <v>8</v>
      </c>
      <c r="BH10" s="64">
        <v>9</v>
      </c>
      <c r="BI10" s="64">
        <v>8</v>
      </c>
      <c r="BJ10" s="64">
        <v>7</v>
      </c>
      <c r="BK10" s="65">
        <v>8</v>
      </c>
      <c r="BL10" s="65">
        <v>6</v>
      </c>
      <c r="BM10" s="65">
        <v>2</v>
      </c>
      <c r="BN10" s="65">
        <v>4</v>
      </c>
      <c r="BO10" s="64">
        <v>25</v>
      </c>
      <c r="BP10" s="66">
        <v>1</v>
      </c>
      <c r="BQ10" s="68">
        <f t="shared" si="6"/>
        <v>88.5</v>
      </c>
      <c r="BR10" s="69">
        <f t="shared" si="7"/>
        <v>82.25</v>
      </c>
      <c r="BS10" s="70">
        <f t="shared" si="8"/>
        <v>66.7</v>
      </c>
      <c r="BT10" s="69">
        <f t="shared" si="9"/>
        <v>66.7</v>
      </c>
      <c r="BU10" s="70">
        <f t="shared" si="10"/>
        <v>84.5</v>
      </c>
      <c r="BV10" s="69">
        <f t="shared" si="11"/>
        <v>78.25</v>
      </c>
      <c r="BW10" s="71">
        <f t="shared" si="12"/>
        <v>79.899999999999991</v>
      </c>
      <c r="BX10" s="72">
        <f t="shared" si="13"/>
        <v>6.25</v>
      </c>
      <c r="BY10" s="73">
        <f t="shared" si="14"/>
        <v>82.783333333333346</v>
      </c>
      <c r="BZ10" s="74">
        <f t="shared" si="15"/>
        <v>4</v>
      </c>
      <c r="CA10" s="75">
        <f t="shared" si="16"/>
        <v>196.62499999999997</v>
      </c>
      <c r="CB10" s="76">
        <f t="shared" si="17"/>
        <v>1</v>
      </c>
      <c r="CC10" s="77">
        <f t="shared" si="18"/>
        <v>279.4083333333333</v>
      </c>
      <c r="CD10" s="78">
        <f t="shared" si="19"/>
        <v>5</v>
      </c>
      <c r="CE10" s="100">
        <f t="shared" si="20"/>
        <v>2</v>
      </c>
      <c r="CF10" s="102">
        <f t="shared" si="21"/>
        <v>10</v>
      </c>
      <c r="CG10" s="105">
        <f t="shared" si="22"/>
        <v>12</v>
      </c>
      <c r="CH10" s="106">
        <f>IF(ISNONTEXT(A10),"",RANK(CG10,CG:CG,1))</f>
        <v>6</v>
      </c>
      <c r="CI10" s="83"/>
      <c r="CJ10" s="84"/>
    </row>
    <row r="11" spans="1:134">
      <c r="A11" s="47" t="s">
        <v>78</v>
      </c>
      <c r="B11" s="48"/>
      <c r="C11" s="49">
        <v>58</v>
      </c>
      <c r="D11" s="50">
        <f t="shared" si="0"/>
        <v>6</v>
      </c>
      <c r="E11" s="52">
        <v>3</v>
      </c>
      <c r="F11" s="53">
        <v>8</v>
      </c>
      <c r="G11" s="53">
        <v>7</v>
      </c>
      <c r="H11" s="53">
        <v>0</v>
      </c>
      <c r="I11" s="53">
        <v>0</v>
      </c>
      <c r="J11" s="53">
        <v>0</v>
      </c>
      <c r="K11" s="54">
        <v>4</v>
      </c>
      <c r="L11" s="53">
        <v>0</v>
      </c>
      <c r="M11" s="53">
        <v>8</v>
      </c>
      <c r="N11" s="53">
        <v>7</v>
      </c>
      <c r="O11" s="53">
        <v>0</v>
      </c>
      <c r="P11" s="53">
        <v>0</v>
      </c>
      <c r="Q11" s="53">
        <v>0</v>
      </c>
      <c r="R11" s="54">
        <v>4</v>
      </c>
      <c r="S11" s="53">
        <v>2</v>
      </c>
      <c r="T11" s="53">
        <v>10</v>
      </c>
      <c r="U11" s="53">
        <v>8</v>
      </c>
      <c r="V11" s="53">
        <v>1</v>
      </c>
      <c r="W11" s="53">
        <v>0</v>
      </c>
      <c r="X11" s="53">
        <v>0</v>
      </c>
      <c r="Y11" s="55">
        <v>4</v>
      </c>
      <c r="Z11" s="56"/>
      <c r="AA11" s="53"/>
      <c r="AB11" s="57"/>
      <c r="AC11" s="57"/>
      <c r="AD11" s="58"/>
      <c r="AE11" s="58"/>
      <c r="AF11" s="58"/>
      <c r="AG11" s="58"/>
      <c r="AH11" s="59">
        <f t="shared" si="1"/>
        <v>26.67</v>
      </c>
      <c r="AI11" s="59">
        <f t="shared" si="2"/>
        <v>24</v>
      </c>
      <c r="AJ11" s="60">
        <f t="shared" si="3"/>
        <v>30.78</v>
      </c>
      <c r="AK11" s="61">
        <f t="shared" si="4"/>
        <v>0</v>
      </c>
      <c r="AL11" s="62">
        <f t="shared" si="5"/>
        <v>27.150000000000002</v>
      </c>
      <c r="AM11" s="63">
        <v>5</v>
      </c>
      <c r="AN11" s="64">
        <v>6</v>
      </c>
      <c r="AO11" s="64">
        <v>8</v>
      </c>
      <c r="AP11" s="64">
        <v>5</v>
      </c>
      <c r="AQ11" s="65">
        <v>4</v>
      </c>
      <c r="AR11" s="65">
        <v>3</v>
      </c>
      <c r="AS11" s="65">
        <v>2</v>
      </c>
      <c r="AT11" s="65">
        <v>3</v>
      </c>
      <c r="AU11" s="64">
        <v>18</v>
      </c>
      <c r="AV11" s="66">
        <v>4</v>
      </c>
      <c r="AW11" s="67">
        <v>7</v>
      </c>
      <c r="AX11" s="64">
        <v>7</v>
      </c>
      <c r="AY11" s="64">
        <v>3</v>
      </c>
      <c r="AZ11" s="64">
        <v>4</v>
      </c>
      <c r="BA11" s="65">
        <v>2</v>
      </c>
      <c r="BB11" s="65">
        <v>4</v>
      </c>
      <c r="BC11" s="65">
        <v>2</v>
      </c>
      <c r="BD11" s="65">
        <v>6</v>
      </c>
      <c r="BE11" s="64">
        <v>10</v>
      </c>
      <c r="BF11" s="66">
        <v>4</v>
      </c>
      <c r="BG11" s="67">
        <v>8</v>
      </c>
      <c r="BH11" s="64">
        <v>6</v>
      </c>
      <c r="BI11" s="64">
        <v>5</v>
      </c>
      <c r="BJ11" s="64">
        <v>5</v>
      </c>
      <c r="BK11" s="65">
        <v>2</v>
      </c>
      <c r="BL11" s="65">
        <v>6</v>
      </c>
      <c r="BM11" s="65">
        <v>2</v>
      </c>
      <c r="BN11" s="65">
        <v>3</v>
      </c>
      <c r="BO11" s="64">
        <v>12</v>
      </c>
      <c r="BP11" s="66">
        <v>4</v>
      </c>
      <c r="BQ11" s="68">
        <f t="shared" si="6"/>
        <v>59.7</v>
      </c>
      <c r="BR11" s="69">
        <f t="shared" si="7"/>
        <v>34.700000000000003</v>
      </c>
      <c r="BS11" s="70">
        <f t="shared" si="8"/>
        <v>50.4</v>
      </c>
      <c r="BT11" s="69">
        <f t="shared" si="9"/>
        <v>25.4</v>
      </c>
      <c r="BU11" s="70">
        <f t="shared" si="10"/>
        <v>55.8</v>
      </c>
      <c r="BV11" s="69">
        <f t="shared" si="11"/>
        <v>30.799999999999997</v>
      </c>
      <c r="BW11" s="71">
        <f t="shared" si="12"/>
        <v>55.29999999999999</v>
      </c>
      <c r="BX11" s="72">
        <f t="shared" si="13"/>
        <v>50</v>
      </c>
      <c r="BY11" s="73">
        <f t="shared" si="14"/>
        <v>42.875</v>
      </c>
      <c r="BZ11" s="74">
        <f t="shared" si="15"/>
        <v>7</v>
      </c>
      <c r="CA11" s="75">
        <f t="shared" si="16"/>
        <v>113.24999999999997</v>
      </c>
      <c r="CB11" s="76">
        <f t="shared" si="17"/>
        <v>8</v>
      </c>
      <c r="CC11" s="77">
        <f t="shared" si="18"/>
        <v>156.12499999999997</v>
      </c>
      <c r="CD11" s="78">
        <f t="shared" si="19"/>
        <v>15</v>
      </c>
      <c r="CE11" s="100">
        <f t="shared" si="20"/>
        <v>7</v>
      </c>
      <c r="CF11" s="102">
        <f t="shared" si="21"/>
        <v>6</v>
      </c>
      <c r="CG11" s="105">
        <f t="shared" si="22"/>
        <v>13</v>
      </c>
      <c r="CH11" s="106">
        <f>IF(ISNONTEXT(A11),"",RANK(CG11,CG:CG,1))</f>
        <v>7</v>
      </c>
      <c r="CI11" s="83"/>
      <c r="CJ11" s="84"/>
    </row>
    <row r="12" spans="1:134">
      <c r="A12" s="47" t="s">
        <v>86</v>
      </c>
      <c r="B12" s="48"/>
      <c r="C12" s="49">
        <v>60</v>
      </c>
      <c r="D12" s="50">
        <f t="shared" si="0"/>
        <v>5</v>
      </c>
      <c r="E12" s="52">
        <v>2</v>
      </c>
      <c r="F12" s="53">
        <v>12</v>
      </c>
      <c r="G12" s="53">
        <v>3</v>
      </c>
      <c r="H12" s="53">
        <v>0</v>
      </c>
      <c r="I12" s="53">
        <v>0</v>
      </c>
      <c r="J12" s="53">
        <v>0</v>
      </c>
      <c r="K12" s="54">
        <v>2</v>
      </c>
      <c r="L12" s="53">
        <v>0</v>
      </c>
      <c r="M12" s="53">
        <v>11</v>
      </c>
      <c r="N12" s="53">
        <v>2</v>
      </c>
      <c r="O12" s="53">
        <v>0</v>
      </c>
      <c r="P12" s="53">
        <v>0</v>
      </c>
      <c r="Q12" s="53">
        <v>0</v>
      </c>
      <c r="R12" s="54">
        <v>4</v>
      </c>
      <c r="S12" s="53">
        <v>0</v>
      </c>
      <c r="T12" s="53">
        <v>10</v>
      </c>
      <c r="U12" s="53">
        <v>3</v>
      </c>
      <c r="V12" s="53">
        <v>0</v>
      </c>
      <c r="W12" s="53">
        <v>0</v>
      </c>
      <c r="X12" s="53">
        <v>0</v>
      </c>
      <c r="Y12" s="55">
        <v>4</v>
      </c>
      <c r="Z12" s="56"/>
      <c r="AA12" s="53"/>
      <c r="AB12" s="57"/>
      <c r="AC12" s="57"/>
      <c r="AD12" s="58"/>
      <c r="AE12" s="58"/>
      <c r="AF12" s="58"/>
      <c r="AG12" s="58"/>
      <c r="AH12" s="59">
        <f t="shared" si="1"/>
        <v>17.78</v>
      </c>
      <c r="AI12" s="59">
        <f t="shared" si="2"/>
        <v>14</v>
      </c>
      <c r="AJ12" s="60">
        <f t="shared" si="3"/>
        <v>16</v>
      </c>
      <c r="AK12" s="61">
        <f t="shared" si="4"/>
        <v>0</v>
      </c>
      <c r="AL12" s="62">
        <f t="shared" si="5"/>
        <v>15.926666666666668</v>
      </c>
      <c r="AM12" s="63">
        <v>6</v>
      </c>
      <c r="AN12" s="64">
        <v>5</v>
      </c>
      <c r="AO12" s="64">
        <v>7</v>
      </c>
      <c r="AP12" s="64">
        <v>5</v>
      </c>
      <c r="AQ12" s="65">
        <v>4</v>
      </c>
      <c r="AR12" s="65">
        <v>2</v>
      </c>
      <c r="AS12" s="65">
        <v>2</v>
      </c>
      <c r="AT12" s="65">
        <v>2</v>
      </c>
      <c r="AU12" s="64">
        <v>17</v>
      </c>
      <c r="AV12" s="66">
        <v>4</v>
      </c>
      <c r="AW12" s="67">
        <v>4</v>
      </c>
      <c r="AX12" s="64">
        <v>3</v>
      </c>
      <c r="AY12" s="64">
        <v>5</v>
      </c>
      <c r="AZ12" s="64">
        <v>4</v>
      </c>
      <c r="BA12" s="65">
        <v>4</v>
      </c>
      <c r="BB12" s="65">
        <v>2</v>
      </c>
      <c r="BC12" s="65">
        <v>0</v>
      </c>
      <c r="BD12" s="65">
        <v>2</v>
      </c>
      <c r="BE12" s="64">
        <v>7</v>
      </c>
      <c r="BF12" s="66">
        <v>2</v>
      </c>
      <c r="BG12" s="67">
        <v>7</v>
      </c>
      <c r="BH12" s="64">
        <v>7</v>
      </c>
      <c r="BI12" s="64">
        <v>6</v>
      </c>
      <c r="BJ12" s="64">
        <v>7</v>
      </c>
      <c r="BK12" s="65">
        <v>4</v>
      </c>
      <c r="BL12" s="65">
        <v>2</v>
      </c>
      <c r="BM12" s="65">
        <v>0</v>
      </c>
      <c r="BN12" s="65">
        <v>2</v>
      </c>
      <c r="BO12" s="64">
        <v>12</v>
      </c>
      <c r="BP12" s="66">
        <v>4</v>
      </c>
      <c r="BQ12" s="68">
        <f t="shared" si="6"/>
        <v>56.5</v>
      </c>
      <c r="BR12" s="69">
        <f t="shared" si="7"/>
        <v>31.5</v>
      </c>
      <c r="BS12" s="70">
        <f t="shared" si="8"/>
        <v>35.299999999999997</v>
      </c>
      <c r="BT12" s="69">
        <f t="shared" si="9"/>
        <v>22.799999999999997</v>
      </c>
      <c r="BU12" s="70">
        <f t="shared" si="10"/>
        <v>57.8</v>
      </c>
      <c r="BV12" s="69">
        <f t="shared" si="11"/>
        <v>32.799999999999997</v>
      </c>
      <c r="BW12" s="71">
        <f t="shared" si="12"/>
        <v>49.866666666666667</v>
      </c>
      <c r="BX12" s="72">
        <f t="shared" si="13"/>
        <v>41.666666666666671</v>
      </c>
      <c r="BY12" s="73">
        <f t="shared" si="14"/>
        <v>18.983333333333334</v>
      </c>
      <c r="BZ12" s="74">
        <f t="shared" si="15"/>
        <v>9</v>
      </c>
      <c r="CA12" s="75">
        <f t="shared" si="16"/>
        <v>103.83333333333334</v>
      </c>
      <c r="CB12" s="76">
        <f t="shared" si="17"/>
        <v>9</v>
      </c>
      <c r="CC12" s="77">
        <f t="shared" si="18"/>
        <v>122.81666666666668</v>
      </c>
      <c r="CD12" s="78">
        <f t="shared" si="19"/>
        <v>18</v>
      </c>
      <c r="CE12" s="100">
        <f t="shared" si="20"/>
        <v>9</v>
      </c>
      <c r="CF12" s="102">
        <f t="shared" si="21"/>
        <v>5</v>
      </c>
      <c r="CG12" s="105">
        <f t="shared" si="22"/>
        <v>14</v>
      </c>
      <c r="CH12" s="106">
        <f>IF(ISNONTEXT(A12),"",RANK(CG12,CG:CG,1))</f>
        <v>8</v>
      </c>
      <c r="CI12" s="83"/>
      <c r="CJ12" s="84"/>
    </row>
    <row r="13" spans="1:134">
      <c r="A13" s="47" t="s">
        <v>84</v>
      </c>
      <c r="B13" s="48"/>
      <c r="C13" s="49">
        <v>58</v>
      </c>
      <c r="D13" s="50">
        <f t="shared" si="0"/>
        <v>6</v>
      </c>
      <c r="E13" s="52">
        <v>0</v>
      </c>
      <c r="F13" s="53">
        <v>13</v>
      </c>
      <c r="G13" s="53">
        <v>1</v>
      </c>
      <c r="H13" s="53">
        <v>0</v>
      </c>
      <c r="I13" s="53">
        <v>0</v>
      </c>
      <c r="J13" s="53">
        <v>0</v>
      </c>
      <c r="K13" s="54">
        <v>1</v>
      </c>
      <c r="L13" s="53">
        <v>2</v>
      </c>
      <c r="M13" s="53">
        <v>15</v>
      </c>
      <c r="N13" s="53">
        <v>1</v>
      </c>
      <c r="O13" s="53">
        <v>0</v>
      </c>
      <c r="P13" s="53">
        <v>0</v>
      </c>
      <c r="Q13" s="53">
        <v>0</v>
      </c>
      <c r="R13" s="54">
        <v>1</v>
      </c>
      <c r="S13" s="53">
        <v>0</v>
      </c>
      <c r="T13" s="53">
        <v>10</v>
      </c>
      <c r="U13" s="53">
        <v>2</v>
      </c>
      <c r="V13" s="53">
        <v>0</v>
      </c>
      <c r="W13" s="53">
        <v>0</v>
      </c>
      <c r="X13" s="53">
        <v>0</v>
      </c>
      <c r="Y13" s="55">
        <v>2</v>
      </c>
      <c r="Z13" s="56"/>
      <c r="AA13" s="53"/>
      <c r="AB13" s="57"/>
      <c r="AC13" s="57"/>
      <c r="AD13" s="58"/>
      <c r="AE13" s="58"/>
      <c r="AF13" s="58"/>
      <c r="AG13" s="58"/>
      <c r="AH13" s="59">
        <f t="shared" si="1"/>
        <v>12</v>
      </c>
      <c r="AI13" s="59">
        <f t="shared" si="2"/>
        <v>13.78</v>
      </c>
      <c r="AJ13" s="60">
        <f t="shared" si="3"/>
        <v>14</v>
      </c>
      <c r="AK13" s="61">
        <f t="shared" si="4"/>
        <v>0</v>
      </c>
      <c r="AL13" s="62">
        <f t="shared" si="5"/>
        <v>13.26</v>
      </c>
      <c r="AM13" s="63">
        <v>6</v>
      </c>
      <c r="AN13" s="64">
        <v>5</v>
      </c>
      <c r="AO13" s="64">
        <v>6</v>
      </c>
      <c r="AP13" s="64">
        <v>5</v>
      </c>
      <c r="AQ13" s="65">
        <v>2</v>
      </c>
      <c r="AR13" s="65">
        <v>0</v>
      </c>
      <c r="AS13" s="65">
        <v>2</v>
      </c>
      <c r="AT13" s="65">
        <v>0</v>
      </c>
      <c r="AU13" s="64">
        <v>15</v>
      </c>
      <c r="AV13" s="66">
        <v>4</v>
      </c>
      <c r="AW13" s="67">
        <v>4</v>
      </c>
      <c r="AX13" s="64">
        <v>4</v>
      </c>
      <c r="AY13" s="64">
        <v>6</v>
      </c>
      <c r="AZ13" s="64">
        <v>5</v>
      </c>
      <c r="BA13" s="65">
        <v>2</v>
      </c>
      <c r="BB13" s="65">
        <v>0</v>
      </c>
      <c r="BC13" s="65">
        <v>1</v>
      </c>
      <c r="BD13" s="65">
        <v>0</v>
      </c>
      <c r="BE13" s="64">
        <v>5</v>
      </c>
      <c r="BF13" s="66">
        <v>1</v>
      </c>
      <c r="BG13" s="67">
        <v>7</v>
      </c>
      <c r="BH13" s="64">
        <v>8</v>
      </c>
      <c r="BI13" s="64">
        <v>7</v>
      </c>
      <c r="BJ13" s="64">
        <v>2</v>
      </c>
      <c r="BK13" s="65">
        <v>2</v>
      </c>
      <c r="BL13" s="65">
        <v>0</v>
      </c>
      <c r="BM13" s="65">
        <v>4</v>
      </c>
      <c r="BN13" s="65">
        <v>0</v>
      </c>
      <c r="BO13" s="64">
        <v>10</v>
      </c>
      <c r="BP13" s="66">
        <v>2</v>
      </c>
      <c r="BQ13" s="68">
        <f t="shared" si="6"/>
        <v>49.9</v>
      </c>
      <c r="BR13" s="69">
        <f t="shared" si="7"/>
        <v>24.9</v>
      </c>
      <c r="BS13" s="70">
        <f t="shared" si="8"/>
        <v>34.799999999999997</v>
      </c>
      <c r="BT13" s="69">
        <f t="shared" si="9"/>
        <v>28.549999999999997</v>
      </c>
      <c r="BU13" s="70">
        <f t="shared" si="10"/>
        <v>47.1</v>
      </c>
      <c r="BV13" s="69">
        <f t="shared" si="11"/>
        <v>34.6</v>
      </c>
      <c r="BW13" s="71">
        <f t="shared" si="12"/>
        <v>43.93333333333333</v>
      </c>
      <c r="BX13" s="72">
        <f t="shared" si="13"/>
        <v>22.916666666666664</v>
      </c>
      <c r="BY13" s="73">
        <f t="shared" si="14"/>
        <v>21.691666666666666</v>
      </c>
      <c r="BZ13" s="74">
        <f t="shared" si="15"/>
        <v>8</v>
      </c>
      <c r="CA13" s="75">
        <f t="shared" si="16"/>
        <v>98.375</v>
      </c>
      <c r="CB13" s="76">
        <f t="shared" si="17"/>
        <v>10</v>
      </c>
      <c r="CC13" s="77">
        <f t="shared" si="18"/>
        <v>120.06666666666666</v>
      </c>
      <c r="CD13" s="78">
        <f t="shared" si="19"/>
        <v>18</v>
      </c>
      <c r="CE13" s="100">
        <f t="shared" si="20"/>
        <v>9</v>
      </c>
      <c r="CF13" s="102">
        <f t="shared" si="21"/>
        <v>6</v>
      </c>
      <c r="CG13" s="105">
        <f t="shared" si="22"/>
        <v>15</v>
      </c>
      <c r="CH13" s="106">
        <f>IF(ISNONTEXT(A13),"",RANK(CG13,CG:CG,1))</f>
        <v>9</v>
      </c>
      <c r="CI13" s="83"/>
      <c r="CJ13" s="84"/>
    </row>
    <row r="14" spans="1:134">
      <c r="A14" s="47" t="s">
        <v>109</v>
      </c>
      <c r="B14" s="48"/>
      <c r="C14" s="49">
        <v>51</v>
      </c>
      <c r="D14" s="50">
        <f t="shared" si="0"/>
        <v>9</v>
      </c>
      <c r="E14" s="52">
        <v>4</v>
      </c>
      <c r="F14" s="53">
        <v>10</v>
      </c>
      <c r="G14" s="53">
        <v>1</v>
      </c>
      <c r="H14" s="53">
        <v>0</v>
      </c>
      <c r="I14" s="53">
        <v>0</v>
      </c>
      <c r="J14" s="53">
        <v>0</v>
      </c>
      <c r="K14" s="54">
        <v>1</v>
      </c>
      <c r="L14" s="53">
        <v>0</v>
      </c>
      <c r="M14" s="53">
        <v>9</v>
      </c>
      <c r="N14" s="53">
        <v>2</v>
      </c>
      <c r="O14" s="53">
        <v>0</v>
      </c>
      <c r="P14" s="53">
        <v>0</v>
      </c>
      <c r="Q14" s="53">
        <v>0</v>
      </c>
      <c r="R14" s="54">
        <v>4</v>
      </c>
      <c r="S14" s="53">
        <v>0</v>
      </c>
      <c r="T14" s="53">
        <v>7</v>
      </c>
      <c r="U14" s="53">
        <v>0</v>
      </c>
      <c r="V14" s="53">
        <v>0</v>
      </c>
      <c r="W14" s="53">
        <v>0</v>
      </c>
      <c r="X14" s="53">
        <v>0</v>
      </c>
      <c r="Y14" s="55">
        <v>3</v>
      </c>
      <c r="Z14" s="56"/>
      <c r="AA14" s="53"/>
      <c r="AB14" s="57"/>
      <c r="AC14" s="57"/>
      <c r="AD14" s="58"/>
      <c r="AE14" s="58"/>
      <c r="AF14" s="58"/>
      <c r="AG14" s="58"/>
      <c r="AH14" s="59">
        <f t="shared" si="1"/>
        <v>15.56</v>
      </c>
      <c r="AI14" s="59">
        <f t="shared" si="2"/>
        <v>14</v>
      </c>
      <c r="AJ14" s="60">
        <f t="shared" si="3"/>
        <v>9.31</v>
      </c>
      <c r="AK14" s="61">
        <f t="shared" si="4"/>
        <v>0</v>
      </c>
      <c r="AL14" s="62">
        <f t="shared" si="5"/>
        <v>12.956666666666669</v>
      </c>
      <c r="AM14" s="63">
        <v>6</v>
      </c>
      <c r="AN14" s="64">
        <v>6</v>
      </c>
      <c r="AO14" s="64">
        <v>6</v>
      </c>
      <c r="AP14" s="64">
        <v>6</v>
      </c>
      <c r="AQ14" s="65">
        <v>4</v>
      </c>
      <c r="AR14" s="65">
        <v>0</v>
      </c>
      <c r="AS14" s="65">
        <v>2</v>
      </c>
      <c r="AT14" s="65">
        <v>4</v>
      </c>
      <c r="AU14" s="64">
        <v>18</v>
      </c>
      <c r="AV14" s="66">
        <v>4</v>
      </c>
      <c r="AW14" s="67">
        <v>7</v>
      </c>
      <c r="AX14" s="64">
        <v>7</v>
      </c>
      <c r="AY14" s="64">
        <v>7</v>
      </c>
      <c r="AZ14" s="64">
        <v>6</v>
      </c>
      <c r="BA14" s="65">
        <v>3</v>
      </c>
      <c r="BB14" s="65">
        <v>0</v>
      </c>
      <c r="BC14" s="65">
        <v>2</v>
      </c>
      <c r="BD14" s="65">
        <v>2</v>
      </c>
      <c r="BE14" s="64">
        <v>12</v>
      </c>
      <c r="BF14" s="66">
        <v>4</v>
      </c>
      <c r="BG14" s="67">
        <v>5</v>
      </c>
      <c r="BH14" s="64">
        <v>5</v>
      </c>
      <c r="BI14" s="64">
        <v>5</v>
      </c>
      <c r="BJ14" s="64">
        <v>5</v>
      </c>
      <c r="BK14" s="65">
        <v>4</v>
      </c>
      <c r="BL14" s="65">
        <v>1</v>
      </c>
      <c r="BM14" s="65">
        <v>2</v>
      </c>
      <c r="BN14" s="65">
        <v>2</v>
      </c>
      <c r="BO14" s="64">
        <v>7</v>
      </c>
      <c r="BP14" s="66">
        <v>1</v>
      </c>
      <c r="BQ14" s="68">
        <f t="shared" si="6"/>
        <v>60</v>
      </c>
      <c r="BR14" s="69">
        <f t="shared" si="7"/>
        <v>35</v>
      </c>
      <c r="BS14" s="70">
        <f t="shared" si="8"/>
        <v>56.2</v>
      </c>
      <c r="BT14" s="69">
        <f t="shared" si="9"/>
        <v>31.200000000000003</v>
      </c>
      <c r="BU14" s="70">
        <f t="shared" si="10"/>
        <v>42.4</v>
      </c>
      <c r="BV14" s="69">
        <f t="shared" si="11"/>
        <v>36.15</v>
      </c>
      <c r="BW14" s="71">
        <f t="shared" si="12"/>
        <v>52.866666666666667</v>
      </c>
      <c r="BX14" s="72">
        <f t="shared" si="13"/>
        <v>35.416666666666671</v>
      </c>
      <c r="BY14" s="73">
        <f t="shared" si="14"/>
        <v>14.683333333333337</v>
      </c>
      <c r="BZ14" s="74">
        <f t="shared" si="15"/>
        <v>10</v>
      </c>
      <c r="CA14" s="75">
        <f t="shared" si="16"/>
        <v>114.45833333333331</v>
      </c>
      <c r="CB14" s="76">
        <f t="shared" si="17"/>
        <v>7</v>
      </c>
      <c r="CC14" s="77">
        <f t="shared" si="18"/>
        <v>129.14166666666665</v>
      </c>
      <c r="CD14" s="78">
        <f t="shared" si="19"/>
        <v>17</v>
      </c>
      <c r="CE14" s="100">
        <f t="shared" si="20"/>
        <v>8</v>
      </c>
      <c r="CF14" s="102">
        <f t="shared" si="21"/>
        <v>9</v>
      </c>
      <c r="CG14" s="105">
        <f t="shared" si="22"/>
        <v>17</v>
      </c>
      <c r="CH14" s="106">
        <f>IF(ISNONTEXT(A14),"",RANK(CG14,CG:CG,1))</f>
        <v>10</v>
      </c>
      <c r="CI14" s="83"/>
      <c r="CJ14" s="84"/>
    </row>
  </sheetData>
  <protectedRanges>
    <protectedRange sqref="AV4:BD4 BF4:BN4 BP4 AM4:AT4" name="Tartomány1_1_2_2_2_1_1"/>
    <protectedRange sqref="T3:Y3 AA3:AK3 N3:R3" name="Tartomány1_1_1_1_3"/>
  </protectedRanges>
  <sortState ref="A5:CH14">
    <sortCondition ref="CH5:CH14"/>
  </sortState>
  <mergeCells count="20">
    <mergeCell ref="CF1:CF3"/>
    <mergeCell ref="CG1:CH3"/>
    <mergeCell ref="A3:A4"/>
    <mergeCell ref="B3:B4"/>
    <mergeCell ref="C3:D3"/>
    <mergeCell ref="E3:K3"/>
    <mergeCell ref="L3:R3"/>
    <mergeCell ref="S3:Y3"/>
    <mergeCell ref="AD3:AV3"/>
    <mergeCell ref="AD1:BW2"/>
    <mergeCell ref="BX1:BX3"/>
    <mergeCell ref="BY1:BZ3"/>
    <mergeCell ref="CA1:CB3"/>
    <mergeCell ref="CC1:CE3"/>
    <mergeCell ref="AW3:BF3"/>
    <mergeCell ref="BG3:BP3"/>
    <mergeCell ref="BQ3:BR3"/>
    <mergeCell ref="BS3:BT3"/>
    <mergeCell ref="BU3:BV3"/>
    <mergeCell ref="BW3:BW4"/>
  </mergeCells>
  <conditionalFormatting sqref="AH5:AK5">
    <cfRule type="top10" dxfId="63" priority="13" bottom="1" rank="1"/>
    <cfRule type="top10" dxfId="62" priority="14" rank="1"/>
  </conditionalFormatting>
  <conditionalFormatting sqref="BU5 BQ5 BS5">
    <cfRule type="top10" dxfId="61" priority="15" bottom="1" rank="1"/>
    <cfRule type="top10" dxfId="60" priority="16" rank="1"/>
  </conditionalFormatting>
  <conditionalFormatting sqref="AH6:AK7">
    <cfRule type="top10" dxfId="59" priority="33" bottom="1" rank="1"/>
    <cfRule type="top10" dxfId="58" priority="34" rank="1"/>
  </conditionalFormatting>
  <conditionalFormatting sqref="BU6:BU7 BQ6:BQ7 BS6:BS7">
    <cfRule type="top10" dxfId="57" priority="35" bottom="1" rank="1"/>
    <cfRule type="top10" dxfId="56" priority="36" rank="1"/>
  </conditionalFormatting>
  <conditionalFormatting sqref="AH8:AK13">
    <cfRule type="top10" dxfId="55" priority="37" bottom="1" rank="1"/>
    <cfRule type="top10" dxfId="54" priority="38" rank="1"/>
  </conditionalFormatting>
  <conditionalFormatting sqref="BU8:BU13 BQ8:BQ13 BS8:BS13">
    <cfRule type="top10" dxfId="53" priority="39" bottom="1" rank="1"/>
    <cfRule type="top10" dxfId="52" priority="40" rank="1"/>
  </conditionalFormatting>
  <conditionalFormatting sqref="AH14:AK14">
    <cfRule type="top10" dxfId="51" priority="3" bottom="1" rank="1"/>
    <cfRule type="top10" dxfId="50" priority="4" rank="1"/>
  </conditionalFormatting>
  <conditionalFormatting sqref="BU14 BQ14 BS14">
    <cfRule type="top10" dxfId="49" priority="1" bottom="1" rank="1"/>
    <cfRule type="top10" dxfId="48" priority="2" rank="1"/>
  </conditionalFormatting>
  <dataValidations disablePrompts="1" count="3">
    <dataValidation type="decimal" allowBlank="1" showInputMessage="1" showErrorMessage="1" sqref="AZ15:BA1048576 BJ15:BO1048576 BE15:BF1048576 BG3 AW3 AW4:BE4 BG4:BO4 AM4:AU4 AR15:AS1048576 BE1:BF2 BJ1:BO2 AD1:AD3 AR1:AS2 AE1:AN2 AZ1:BA2 AD15:AN1048576">
      <formula1>0</formula1>
      <formula2>10</formula2>
    </dataValidation>
    <dataValidation type="decimal" allowBlank="1" showInputMessage="1" showErrorMessage="1" sqref="AT15:AW1048576 BB15:BC1048576 AO15:AP1048576 BG1:BH2 AT1:AW2 AO1:AP2 BB1:BC2 BG15:BH1048576">
      <formula1>0</formula1>
      <formula2>5</formula2>
    </dataValidation>
    <dataValidation type="decimal" allowBlank="1" showInputMessage="1" showErrorMessage="1" sqref="BD15:BD1048576 AQ15:AQ1048576 BI15:BI1048576 BI1:BI2 AX1:AX2 BD1:BD2 AQ1:AQ2 AX15:AX1048576">
      <formula1>0</formula1>
      <formula2>20</formula2>
    </dataValidation>
  </dataValidations>
  <pageMargins left="0.7" right="0.7" top="0.78740157499999996" bottom="0.78740157499999996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G8"/>
  <sheetViews>
    <sheetView workbookViewId="0">
      <pane xSplit="1" topLeftCell="BZ1" activePane="topRight" state="frozen"/>
      <selection activeCell="A3" sqref="A3"/>
      <selection pane="topRight" activeCell="G1" sqref="G1:BY1048576"/>
    </sheetView>
  </sheetViews>
  <sheetFormatPr defaultColWidth="9.140625" defaultRowHeight="15.75"/>
  <cols>
    <col min="1" max="1" width="35.5703125" style="1" customWidth="1"/>
    <col min="2" max="2" width="25" style="9" customWidth="1"/>
    <col min="3" max="6" width="4.7109375" style="9" customWidth="1"/>
    <col min="7" max="7" width="2.5703125" style="5" hidden="1" customWidth="1"/>
    <col min="8" max="8" width="3.140625" style="5" hidden="1" customWidth="1"/>
    <col min="9" max="14" width="2.7109375" style="5" hidden="1" customWidth="1"/>
    <col min="15" max="15" width="3.28515625" style="6" hidden="1" customWidth="1"/>
    <col min="16" max="22" width="2.7109375" style="5" hidden="1" customWidth="1"/>
    <col min="23" max="23" width="3.140625" style="6" hidden="1" customWidth="1"/>
    <col min="24" max="27" width="2.7109375" style="5" hidden="1" customWidth="1"/>
    <col min="28" max="28" width="2" style="7" hidden="1" customWidth="1"/>
    <col min="29" max="29" width="2" style="5" hidden="1" customWidth="1"/>
    <col min="30" max="30" width="2" style="8" hidden="1" customWidth="1"/>
    <col min="31" max="35" width="2" style="7" hidden="1" customWidth="1"/>
    <col min="36" max="37" width="5.85546875" style="85" hidden="1" customWidth="1"/>
    <col min="38" max="38" width="5.85546875" style="86" hidden="1" customWidth="1"/>
    <col min="39" max="39" width="7.28515625" style="87" hidden="1" customWidth="1"/>
    <col min="40" max="40" width="7.85546875" style="7" hidden="1" customWidth="1"/>
    <col min="41" max="44" width="4.28515625" style="88" hidden="1" customWidth="1"/>
    <col min="45" max="46" width="4.28515625" style="89" hidden="1" customWidth="1"/>
    <col min="47" max="49" width="4.28515625" style="88" hidden="1" customWidth="1"/>
    <col min="50" max="52" width="4.28515625" style="10" hidden="1" customWidth="1"/>
    <col min="53" max="53" width="3" style="90" hidden="1" customWidth="1"/>
    <col min="54" max="69" width="4.28515625" style="10" hidden="1" customWidth="1"/>
    <col min="70" max="70" width="3" style="10" hidden="1" customWidth="1"/>
    <col min="71" max="71" width="6.42578125" style="91" hidden="1" customWidth="1"/>
    <col min="72" max="72" width="6" style="92" hidden="1" customWidth="1"/>
    <col min="73" max="73" width="6.5703125" style="91" hidden="1" customWidth="1"/>
    <col min="74" max="74" width="7.140625" style="92" hidden="1" customWidth="1"/>
    <col min="75" max="75" width="7.42578125" style="91" hidden="1" customWidth="1"/>
    <col min="76" max="76" width="8" style="92" hidden="1" customWidth="1"/>
    <col min="77" max="77" width="6.42578125" style="93" hidden="1" customWidth="1"/>
    <col min="78" max="78" width="8.7109375" style="94" customWidth="1"/>
    <col min="79" max="79" width="7.42578125" style="10" customWidth="1"/>
    <col min="80" max="80" width="5.85546875" style="95" customWidth="1"/>
    <col min="81" max="81" width="8.28515625" style="96" bestFit="1" customWidth="1"/>
    <col min="82" max="82" width="6.28515625" style="97" customWidth="1"/>
    <col min="83" max="83" width="7.7109375" style="96" customWidth="1"/>
    <col min="84" max="84" width="8.5703125" style="1" customWidth="1"/>
    <col min="85" max="85" width="9.140625" style="98"/>
    <col min="86" max="88" width="10.7109375" style="1" customWidth="1"/>
    <col min="89" max="89" width="12.5703125" style="2" customWidth="1"/>
    <col min="90" max="16384" width="9.140625" style="1"/>
  </cols>
  <sheetData>
    <row r="1" spans="1:137" s="3" customFormat="1" ht="15" customHeight="1">
      <c r="B1" s="4"/>
      <c r="C1" s="4"/>
      <c r="D1" s="4"/>
      <c r="E1" s="4"/>
      <c r="F1" s="4"/>
      <c r="G1" s="5"/>
      <c r="H1" s="5"/>
      <c r="I1" s="5"/>
      <c r="J1" s="5"/>
      <c r="K1" s="5"/>
      <c r="L1" s="5"/>
      <c r="M1" s="5"/>
      <c r="N1" s="5"/>
      <c r="O1" s="6"/>
      <c r="P1" s="5"/>
      <c r="Q1" s="5"/>
      <c r="R1" s="5"/>
      <c r="S1" s="5"/>
      <c r="T1" s="5"/>
      <c r="U1" s="5"/>
      <c r="V1" s="5"/>
      <c r="W1" s="6"/>
      <c r="X1" s="5"/>
      <c r="Y1" s="5"/>
      <c r="Z1" s="5"/>
      <c r="AA1" s="5"/>
      <c r="AB1" s="7"/>
      <c r="AC1" s="5"/>
      <c r="AD1" s="8"/>
      <c r="AE1" s="7"/>
      <c r="AF1" s="171" t="s">
        <v>0</v>
      </c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  <c r="BH1" s="172"/>
      <c r="BI1" s="172"/>
      <c r="BJ1" s="172"/>
      <c r="BK1" s="172"/>
      <c r="BL1" s="172"/>
      <c r="BM1" s="172"/>
      <c r="BN1" s="172"/>
      <c r="BO1" s="172"/>
      <c r="BP1" s="172"/>
      <c r="BQ1" s="172"/>
      <c r="BR1" s="172"/>
      <c r="BS1" s="172"/>
      <c r="BT1" s="172"/>
      <c r="BU1" s="172"/>
      <c r="BV1" s="172"/>
      <c r="BW1" s="172"/>
      <c r="BX1" s="172"/>
      <c r="BY1" s="173"/>
      <c r="BZ1" s="177" t="s">
        <v>1</v>
      </c>
      <c r="CA1" s="180" t="s">
        <v>2</v>
      </c>
      <c r="CB1" s="181"/>
      <c r="CC1" s="180" t="s">
        <v>3</v>
      </c>
      <c r="CD1" s="181"/>
      <c r="CE1" s="186" t="s">
        <v>4</v>
      </c>
      <c r="CF1" s="187"/>
      <c r="CG1" s="188"/>
      <c r="CH1" s="154" t="s">
        <v>5</v>
      </c>
      <c r="CI1" s="155"/>
      <c r="CJ1" s="160" t="s">
        <v>6</v>
      </c>
      <c r="CK1" s="161"/>
    </row>
    <row r="2" spans="1:137" ht="15">
      <c r="AF2" s="174"/>
      <c r="AG2" s="175"/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5"/>
      <c r="AV2" s="175"/>
      <c r="AW2" s="175"/>
      <c r="AX2" s="175"/>
      <c r="AY2" s="175"/>
      <c r="AZ2" s="175"/>
      <c r="BA2" s="175"/>
      <c r="BB2" s="175"/>
      <c r="BC2" s="175"/>
      <c r="BD2" s="175"/>
      <c r="BE2" s="175"/>
      <c r="BF2" s="175"/>
      <c r="BG2" s="175"/>
      <c r="BH2" s="175"/>
      <c r="BI2" s="175"/>
      <c r="BJ2" s="175"/>
      <c r="BK2" s="175"/>
      <c r="BL2" s="175"/>
      <c r="BM2" s="175"/>
      <c r="BN2" s="175"/>
      <c r="BO2" s="175"/>
      <c r="BP2" s="175"/>
      <c r="BQ2" s="175"/>
      <c r="BR2" s="175"/>
      <c r="BS2" s="175"/>
      <c r="BT2" s="175"/>
      <c r="BU2" s="175"/>
      <c r="BV2" s="175"/>
      <c r="BW2" s="175"/>
      <c r="BX2" s="175"/>
      <c r="BY2" s="176"/>
      <c r="BZ2" s="178"/>
      <c r="CA2" s="182"/>
      <c r="CB2" s="183"/>
      <c r="CC2" s="182"/>
      <c r="CD2" s="183"/>
      <c r="CE2" s="189"/>
      <c r="CF2" s="190"/>
      <c r="CG2" s="191"/>
      <c r="CH2" s="156"/>
      <c r="CI2" s="157"/>
      <c r="CJ2" s="162"/>
      <c r="CK2" s="161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</row>
    <row r="3" spans="1:137" ht="15" customHeight="1">
      <c r="A3" s="134" t="s">
        <v>7</v>
      </c>
      <c r="B3" s="135" t="s">
        <v>38</v>
      </c>
      <c r="C3" s="136" t="s">
        <v>39</v>
      </c>
      <c r="D3" s="137"/>
      <c r="E3" s="137" t="s">
        <v>40</v>
      </c>
      <c r="F3" s="138"/>
      <c r="G3" s="163" t="s">
        <v>8</v>
      </c>
      <c r="H3" s="163"/>
      <c r="I3" s="163"/>
      <c r="J3" s="163"/>
      <c r="K3" s="163"/>
      <c r="L3" s="163"/>
      <c r="M3" s="163"/>
      <c r="N3" s="164" t="s">
        <v>9</v>
      </c>
      <c r="O3" s="165"/>
      <c r="P3" s="165"/>
      <c r="Q3" s="165"/>
      <c r="R3" s="165"/>
      <c r="S3" s="165"/>
      <c r="T3" s="165"/>
      <c r="U3" s="166" t="s">
        <v>10</v>
      </c>
      <c r="V3" s="167"/>
      <c r="W3" s="167"/>
      <c r="X3" s="167"/>
      <c r="Y3" s="167"/>
      <c r="Z3" s="167"/>
      <c r="AA3" s="167"/>
      <c r="AB3" s="11"/>
      <c r="AC3" s="11"/>
      <c r="AD3" s="11"/>
      <c r="AE3" s="11"/>
      <c r="AF3" s="168" t="s">
        <v>8</v>
      </c>
      <c r="AG3" s="169"/>
      <c r="AH3" s="169"/>
      <c r="AI3" s="169"/>
      <c r="AJ3" s="169"/>
      <c r="AK3" s="169"/>
      <c r="AL3" s="169"/>
      <c r="AM3" s="169"/>
      <c r="AN3" s="169"/>
      <c r="AO3" s="170"/>
      <c r="AP3" s="170"/>
      <c r="AQ3" s="170"/>
      <c r="AR3" s="170"/>
      <c r="AS3" s="170"/>
      <c r="AT3" s="170"/>
      <c r="AU3" s="170"/>
      <c r="AV3" s="170"/>
      <c r="AW3" s="170"/>
      <c r="AX3" s="170"/>
      <c r="AY3" s="149" t="s">
        <v>11</v>
      </c>
      <c r="AZ3" s="149"/>
      <c r="BA3" s="149"/>
      <c r="BB3" s="149"/>
      <c r="BC3" s="149"/>
      <c r="BD3" s="149"/>
      <c r="BE3" s="149"/>
      <c r="BF3" s="149"/>
      <c r="BG3" s="149"/>
      <c r="BH3" s="149"/>
      <c r="BI3" s="149" t="s">
        <v>11</v>
      </c>
      <c r="BJ3" s="149"/>
      <c r="BK3" s="149"/>
      <c r="BL3" s="149"/>
      <c r="BM3" s="149"/>
      <c r="BN3" s="149"/>
      <c r="BO3" s="149"/>
      <c r="BP3" s="149"/>
      <c r="BQ3" s="149"/>
      <c r="BR3" s="149"/>
      <c r="BS3" s="150" t="s">
        <v>8</v>
      </c>
      <c r="BT3" s="151"/>
      <c r="BU3" s="150" t="s">
        <v>12</v>
      </c>
      <c r="BV3" s="151"/>
      <c r="BW3" s="150" t="s">
        <v>11</v>
      </c>
      <c r="BX3" s="151"/>
      <c r="BY3" s="152" t="s">
        <v>13</v>
      </c>
      <c r="BZ3" s="179"/>
      <c r="CA3" s="184"/>
      <c r="CB3" s="185"/>
      <c r="CC3" s="184"/>
      <c r="CD3" s="185"/>
      <c r="CE3" s="192"/>
      <c r="CF3" s="193"/>
      <c r="CG3" s="194"/>
      <c r="CH3" s="158"/>
      <c r="CI3" s="159"/>
      <c r="CJ3" s="162"/>
      <c r="CK3" s="161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</row>
    <row r="4" spans="1:137" ht="98.25">
      <c r="A4" s="134"/>
      <c r="B4" s="135"/>
      <c r="C4" s="12" t="s">
        <v>14</v>
      </c>
      <c r="D4" s="13" t="s">
        <v>15</v>
      </c>
      <c r="E4" s="12" t="s">
        <v>14</v>
      </c>
      <c r="F4" s="13" t="s">
        <v>15</v>
      </c>
      <c r="G4" s="14">
        <v>1</v>
      </c>
      <c r="H4" s="15">
        <v>2</v>
      </c>
      <c r="I4" s="15">
        <v>3</v>
      </c>
      <c r="J4" s="15">
        <v>4</v>
      </c>
      <c r="K4" s="16">
        <v>5</v>
      </c>
      <c r="L4" s="16">
        <v>6</v>
      </c>
      <c r="M4" s="17" t="s">
        <v>16</v>
      </c>
      <c r="N4" s="15">
        <v>1</v>
      </c>
      <c r="O4" s="15">
        <v>2</v>
      </c>
      <c r="P4" s="15">
        <v>3</v>
      </c>
      <c r="Q4" s="15">
        <v>4</v>
      </c>
      <c r="R4" s="16">
        <v>5</v>
      </c>
      <c r="S4" s="16">
        <v>6</v>
      </c>
      <c r="T4" s="17" t="s">
        <v>16</v>
      </c>
      <c r="U4" s="15">
        <v>1</v>
      </c>
      <c r="V4" s="15">
        <v>2</v>
      </c>
      <c r="W4" s="15">
        <v>3</v>
      </c>
      <c r="X4" s="15">
        <v>4</v>
      </c>
      <c r="Y4" s="16">
        <v>5</v>
      </c>
      <c r="Z4" s="16">
        <v>6</v>
      </c>
      <c r="AA4" s="18" t="s">
        <v>16</v>
      </c>
      <c r="AB4" s="19">
        <v>1</v>
      </c>
      <c r="AC4" s="20">
        <v>2</v>
      </c>
      <c r="AD4" s="20">
        <v>3</v>
      </c>
      <c r="AE4" s="20">
        <v>4</v>
      </c>
      <c r="AF4" s="21">
        <v>5</v>
      </c>
      <c r="AG4" s="21">
        <v>6</v>
      </c>
      <c r="AH4" s="22" t="s">
        <v>17</v>
      </c>
      <c r="AI4" s="22" t="s">
        <v>18</v>
      </c>
      <c r="AJ4" s="23" t="s">
        <v>8</v>
      </c>
      <c r="AK4" s="23" t="s">
        <v>12</v>
      </c>
      <c r="AL4" s="24" t="s">
        <v>11</v>
      </c>
      <c r="AM4" s="23" t="s">
        <v>19</v>
      </c>
      <c r="AN4" s="25" t="s">
        <v>20</v>
      </c>
      <c r="AO4" s="26" t="s">
        <v>21</v>
      </c>
      <c r="AP4" s="27" t="s">
        <v>22</v>
      </c>
      <c r="AQ4" s="27" t="s">
        <v>23</v>
      </c>
      <c r="AR4" s="27" t="s">
        <v>24</v>
      </c>
      <c r="AS4" s="28" t="s">
        <v>25</v>
      </c>
      <c r="AT4" s="28" t="s">
        <v>26</v>
      </c>
      <c r="AU4" s="28" t="s">
        <v>27</v>
      </c>
      <c r="AV4" s="28" t="s">
        <v>28</v>
      </c>
      <c r="AW4" s="29" t="s">
        <v>29</v>
      </c>
      <c r="AX4" s="30" t="s">
        <v>30</v>
      </c>
      <c r="AY4" s="31" t="s">
        <v>21</v>
      </c>
      <c r="AZ4" s="27" t="s">
        <v>22</v>
      </c>
      <c r="BA4" s="32" t="s">
        <v>23</v>
      </c>
      <c r="BB4" s="27" t="s">
        <v>24</v>
      </c>
      <c r="BC4" s="28" t="s">
        <v>25</v>
      </c>
      <c r="BD4" s="28" t="s">
        <v>26</v>
      </c>
      <c r="BE4" s="28" t="s">
        <v>27</v>
      </c>
      <c r="BF4" s="28" t="s">
        <v>28</v>
      </c>
      <c r="BG4" s="29" t="s">
        <v>29</v>
      </c>
      <c r="BH4" s="30" t="s">
        <v>30</v>
      </c>
      <c r="BI4" s="31" t="s">
        <v>21</v>
      </c>
      <c r="BJ4" s="27" t="s">
        <v>22</v>
      </c>
      <c r="BK4" s="27" t="s">
        <v>23</v>
      </c>
      <c r="BL4" s="27" t="s">
        <v>24</v>
      </c>
      <c r="BM4" s="28" t="s">
        <v>25</v>
      </c>
      <c r="BN4" s="28" t="s">
        <v>26</v>
      </c>
      <c r="BO4" s="28" t="s">
        <v>27</v>
      </c>
      <c r="BP4" s="28" t="s">
        <v>28</v>
      </c>
      <c r="BQ4" s="29" t="s">
        <v>29</v>
      </c>
      <c r="BR4" s="30" t="s">
        <v>30</v>
      </c>
      <c r="BS4" s="33" t="s">
        <v>31</v>
      </c>
      <c r="BT4" s="34" t="s">
        <v>32</v>
      </c>
      <c r="BU4" s="35" t="s">
        <v>31</v>
      </c>
      <c r="BV4" s="34" t="s">
        <v>32</v>
      </c>
      <c r="BW4" s="35" t="s">
        <v>31</v>
      </c>
      <c r="BX4" s="34" t="s">
        <v>32</v>
      </c>
      <c r="BY4" s="153"/>
      <c r="BZ4" s="36" t="s">
        <v>33</v>
      </c>
      <c r="CA4" s="37" t="s">
        <v>14</v>
      </c>
      <c r="CB4" s="38" t="s">
        <v>15</v>
      </c>
      <c r="CC4" s="39" t="s">
        <v>14</v>
      </c>
      <c r="CD4" s="40" t="s">
        <v>15</v>
      </c>
      <c r="CE4" s="41" t="s">
        <v>14</v>
      </c>
      <c r="CF4" s="42" t="s">
        <v>34</v>
      </c>
      <c r="CG4" s="43" t="s">
        <v>35</v>
      </c>
      <c r="CH4" s="44" t="s">
        <v>107</v>
      </c>
      <c r="CI4" s="44" t="s">
        <v>108</v>
      </c>
      <c r="CJ4" s="45" t="s">
        <v>36</v>
      </c>
      <c r="CK4" s="46" t="s">
        <v>37</v>
      </c>
    </row>
    <row r="5" spans="1:137">
      <c r="A5" s="47" t="s">
        <v>102</v>
      </c>
      <c r="B5" s="48"/>
      <c r="C5" s="49">
        <v>87</v>
      </c>
      <c r="D5" s="50">
        <f>IF(ISNUMBER(C5),RANK(C5,C:C),"")</f>
        <v>1</v>
      </c>
      <c r="E5" s="51">
        <v>371</v>
      </c>
      <c r="F5" s="50">
        <f>IF(ISNUMBER(E5),RANK(E5,E:E),"")</f>
        <v>3</v>
      </c>
      <c r="G5" s="52">
        <v>0</v>
      </c>
      <c r="H5" s="53">
        <v>9</v>
      </c>
      <c r="I5" s="53">
        <v>13</v>
      </c>
      <c r="J5" s="53">
        <v>12</v>
      </c>
      <c r="K5" s="53">
        <v>2</v>
      </c>
      <c r="L5" s="53">
        <v>0</v>
      </c>
      <c r="M5" s="54">
        <v>4</v>
      </c>
      <c r="N5" s="53">
        <v>1</v>
      </c>
      <c r="O5" s="53">
        <v>6</v>
      </c>
      <c r="P5" s="53">
        <v>15</v>
      </c>
      <c r="Q5" s="53">
        <v>8</v>
      </c>
      <c r="R5" s="53">
        <v>2</v>
      </c>
      <c r="S5" s="53">
        <v>0</v>
      </c>
      <c r="T5" s="54">
        <v>4</v>
      </c>
      <c r="U5" s="53">
        <v>0</v>
      </c>
      <c r="V5" s="53">
        <v>5</v>
      </c>
      <c r="W5" s="53">
        <v>13</v>
      </c>
      <c r="X5" s="53">
        <v>7</v>
      </c>
      <c r="Y5" s="53">
        <v>2</v>
      </c>
      <c r="Z5" s="53">
        <v>0</v>
      </c>
      <c r="AA5" s="55">
        <v>4</v>
      </c>
      <c r="AB5" s="56"/>
      <c r="AC5" s="53"/>
      <c r="AD5" s="57"/>
      <c r="AE5" s="57"/>
      <c r="AF5" s="58"/>
      <c r="AG5" s="58"/>
      <c r="AH5" s="58"/>
      <c r="AI5" s="58"/>
      <c r="AJ5" s="59">
        <f>IF(ISNUMBER(H5),(MIN(100,(IF(G5&gt;11,10,G5*0.89)+IF(H5&gt;7,10,H5*1.33)+(IF(I5&gt;9,20,I5*2))+(IF(J5&gt;9,30,J5*3))+(K5*4.5)+(L5*6)))),"")</f>
        <v>69</v>
      </c>
      <c r="AK5" s="59">
        <f>IF(ISNUMBER(I5),(MIN(100,(IF(N5&gt;11,10,N5*0.89)+IF(O5&gt;7,10,O5*1.33)+(IF(P5&gt;9,20,P5*2))+(IF(Q5&gt;9,30,Q5*3))+(R5*4.5)+(S5*6)))),"")</f>
        <v>61.870000000000005</v>
      </c>
      <c r="AL5" s="60">
        <f>IF(ISNUMBER(J5),(MIN(100,(IF(U5&gt;11,10,U5*0.89)+IF(V5&gt;7,10,V5*1.33)+(IF(W5&gt;9,20,W5*2))+(IF(X5&gt;9,30,X5*3))+(Y5*4.5)+(Z5*6)))),"")</f>
        <v>56.65</v>
      </c>
      <c r="AM5" s="61">
        <f>IF(ISNUMBER(K5),(MIN(100,(IF(AB5&gt;11,10,AB5*0.89)+IF(AC5&gt;7,10,AC5*1.33)+(IF(AD5&gt;9,20,AD5*2))+(IF(AE5&gt;9,30,AE5*3))+(AF5*4.5)+(AG5*6)))),"")</f>
        <v>0</v>
      </c>
      <c r="AN5" s="62">
        <f>IF(ISNUMBER(H5),MIN(100,AVERAGE(AJ5:AL5)),"")</f>
        <v>62.506666666666668</v>
      </c>
      <c r="AO5" s="63">
        <v>8</v>
      </c>
      <c r="AP5" s="64">
        <v>8</v>
      </c>
      <c r="AQ5" s="64">
        <v>8</v>
      </c>
      <c r="AR5" s="64">
        <v>8</v>
      </c>
      <c r="AS5" s="65">
        <v>2</v>
      </c>
      <c r="AT5" s="65">
        <v>10</v>
      </c>
      <c r="AU5" s="65">
        <v>6</v>
      </c>
      <c r="AV5" s="65">
        <v>6</v>
      </c>
      <c r="AW5" s="64">
        <v>24</v>
      </c>
      <c r="AX5" s="66">
        <v>0</v>
      </c>
      <c r="AY5" s="67">
        <v>7</v>
      </c>
      <c r="AZ5" s="64">
        <v>7</v>
      </c>
      <c r="BA5" s="64">
        <v>6</v>
      </c>
      <c r="BB5" s="64">
        <v>6</v>
      </c>
      <c r="BC5" s="65">
        <v>2</v>
      </c>
      <c r="BD5" s="65">
        <v>10</v>
      </c>
      <c r="BE5" s="65">
        <v>6</v>
      </c>
      <c r="BF5" s="65">
        <v>6</v>
      </c>
      <c r="BG5" s="64">
        <v>17</v>
      </c>
      <c r="BH5" s="66">
        <v>4</v>
      </c>
      <c r="BI5" s="67">
        <v>7</v>
      </c>
      <c r="BJ5" s="64">
        <v>7</v>
      </c>
      <c r="BK5" s="64">
        <v>7</v>
      </c>
      <c r="BL5" s="64">
        <v>6</v>
      </c>
      <c r="BM5" s="65">
        <v>2</v>
      </c>
      <c r="BN5" s="65">
        <v>10</v>
      </c>
      <c r="BO5" s="65">
        <v>10</v>
      </c>
      <c r="BP5" s="65">
        <v>4</v>
      </c>
      <c r="BQ5" s="64">
        <v>15</v>
      </c>
      <c r="BR5" s="66">
        <v>4</v>
      </c>
      <c r="BS5" s="68">
        <f>((AO5+AP5)*1.5)+AQ5+(AR5*2)+((AS5+AT5+AU5+AV5)*0.6)+SUM(AW5:AW5)</f>
        <v>86.4</v>
      </c>
      <c r="BT5" s="69">
        <f>BS5-((AX5*12.5)/2)</f>
        <v>86.4</v>
      </c>
      <c r="BU5" s="70">
        <f>((AY5+AZ5)*1.5)+BA5+(BB5*2)+((BC5+BD5+BE5+BF5)*0.6)+SUM(BG5:BG5)</f>
        <v>70.400000000000006</v>
      </c>
      <c r="BV5" s="69">
        <f>BU5-(((BH5*12.5)/2))</f>
        <v>45.400000000000006</v>
      </c>
      <c r="BW5" s="70">
        <f>((BI5+BJ5)*1.5)+BK5+(BL5*2)+((BM5+BN5+BO5+BP5)*0.6)+SUM(BQ5:BQ5)</f>
        <v>70.599999999999994</v>
      </c>
      <c r="BX5" s="69">
        <f>BW5-(BR5*12.5)/2</f>
        <v>45.599999999999994</v>
      </c>
      <c r="BY5" s="71">
        <f>IF(ISNONTEXT(A5),"",((BS5+BU5+BW5)/3))</f>
        <v>75.8</v>
      </c>
      <c r="BZ5" s="72">
        <f>IF(ISNONTEXT(A5),"",(((M5+T5+AA5+AX5+BH5+BR5)/6)*12.5))</f>
        <v>41.666666666666671</v>
      </c>
      <c r="CA5" s="73">
        <f>(AN5*2.5-(BZ5/2))</f>
        <v>135.43333333333334</v>
      </c>
      <c r="CB5" s="74">
        <f>IF(ISNONTEXT(A5),"",RANK(CA5,CA:CA))</f>
        <v>1</v>
      </c>
      <c r="CC5" s="75">
        <f>IF(ISNONTEXT(A5),"",MAX(0,(BY5*2.5)-(BZ5/2)))</f>
        <v>168.66666666666666</v>
      </c>
      <c r="CD5" s="76">
        <f>IF(ISNONTEXT(A5),"",RANK(CC5,CC:CC))</f>
        <v>3</v>
      </c>
      <c r="CE5" s="77">
        <f>IF(ISNONTEXT(A5),"",(CC5+CA5))</f>
        <v>304.10000000000002</v>
      </c>
      <c r="CF5" s="78">
        <f>IF(ISNONTEXT(A5),"",SUM(CB5,CD5))</f>
        <v>4</v>
      </c>
      <c r="CG5" s="79">
        <f>IF(ISNONTEXT(A5),"",RANK(CF5,CF:CF,1))</f>
        <v>1</v>
      </c>
      <c r="CH5" s="80">
        <f>D5</f>
        <v>1</v>
      </c>
      <c r="CI5" s="81">
        <f>F5</f>
        <v>3</v>
      </c>
      <c r="CJ5" s="81">
        <f>CI5+CH5+CD5+CB5</f>
        <v>8</v>
      </c>
      <c r="CK5" s="82">
        <f>IF(ISNONTEXT(A5),"",RANK(CJ5,CJ:CJ,1))</f>
        <v>1</v>
      </c>
      <c r="CL5" s="83"/>
      <c r="CM5" s="84"/>
    </row>
    <row r="6" spans="1:137">
      <c r="A6" s="47" t="s">
        <v>100</v>
      </c>
      <c r="B6" s="48"/>
      <c r="C6" s="49">
        <v>79</v>
      </c>
      <c r="D6" s="50">
        <f>IF(ISNUMBER(C6),RANK(C6,C:C),"")</f>
        <v>3</v>
      </c>
      <c r="E6" s="51">
        <v>410</v>
      </c>
      <c r="F6" s="50">
        <f>IF(ISNUMBER(E6),RANK(E6,E:E),"")</f>
        <v>1</v>
      </c>
      <c r="G6" s="52">
        <v>2</v>
      </c>
      <c r="H6" s="53">
        <v>14</v>
      </c>
      <c r="I6" s="53">
        <v>20</v>
      </c>
      <c r="J6" s="53">
        <v>7</v>
      </c>
      <c r="K6" s="53">
        <v>0</v>
      </c>
      <c r="L6" s="53">
        <v>0</v>
      </c>
      <c r="M6" s="54">
        <v>1</v>
      </c>
      <c r="N6" s="53">
        <v>0</v>
      </c>
      <c r="O6" s="53">
        <v>12</v>
      </c>
      <c r="P6" s="53">
        <v>17</v>
      </c>
      <c r="Q6" s="53">
        <v>6</v>
      </c>
      <c r="R6" s="53">
        <v>0</v>
      </c>
      <c r="S6" s="53">
        <v>0</v>
      </c>
      <c r="T6" s="54">
        <v>2</v>
      </c>
      <c r="U6" s="53">
        <v>0</v>
      </c>
      <c r="V6" s="53">
        <v>12</v>
      </c>
      <c r="W6" s="53">
        <v>20</v>
      </c>
      <c r="X6" s="53">
        <v>9</v>
      </c>
      <c r="Y6" s="53">
        <v>0</v>
      </c>
      <c r="Z6" s="53">
        <v>0</v>
      </c>
      <c r="AA6" s="55">
        <v>1</v>
      </c>
      <c r="AB6" s="56"/>
      <c r="AC6" s="53"/>
      <c r="AD6" s="57"/>
      <c r="AE6" s="57"/>
      <c r="AF6" s="58"/>
      <c r="AG6" s="58"/>
      <c r="AH6" s="58"/>
      <c r="AI6" s="58"/>
      <c r="AJ6" s="59">
        <f>IF(ISNUMBER(H6),(MIN(100,(IF(G6&gt;11,10,G6*0.89)+IF(H6&gt;7,10,H6*1.33)+(IF(I6&gt;9,20,I6*2))+(IF(J6&gt;9,30,J6*3))+(K6*4.5)+(L6*6)))),"")</f>
        <v>52.78</v>
      </c>
      <c r="AK6" s="59">
        <f>IF(ISNUMBER(I6),(MIN(100,(IF(N6&gt;11,10,N6*0.89)+IF(O6&gt;7,10,O6*1.33)+(IF(P6&gt;9,20,P6*2))+(IF(Q6&gt;9,30,Q6*3))+(R6*4.5)+(S6*6)))),"")</f>
        <v>48</v>
      </c>
      <c r="AL6" s="60">
        <f>IF(ISNUMBER(J6),(MIN(100,(IF(U6&gt;11,10,U6*0.89)+IF(V6&gt;7,10,V6*1.33)+(IF(W6&gt;9,20,W6*2))+(IF(X6&gt;9,30,X6*3))+(Y6*4.5)+(Z6*6)))),"")</f>
        <v>57</v>
      </c>
      <c r="AM6" s="61">
        <f>IF(ISNUMBER(K6),(MIN(100,(IF(AB6&gt;11,10,AB6*0.89)+IF(AC6&gt;7,10,AC6*1.33)+(IF(AD6&gt;9,20,AD6*2))+(IF(AE6&gt;9,30,AE6*3))+(AF6*4.5)+(AG6*6)))),"")</f>
        <v>0</v>
      </c>
      <c r="AN6" s="62">
        <f>IF(ISNUMBER(H6),MIN(100,AVERAGE(AJ6:AL6)),"")</f>
        <v>52.593333333333334</v>
      </c>
      <c r="AO6" s="63">
        <v>7</v>
      </c>
      <c r="AP6" s="64">
        <v>7</v>
      </c>
      <c r="AQ6" s="64">
        <v>7</v>
      </c>
      <c r="AR6" s="64">
        <v>8</v>
      </c>
      <c r="AS6" s="65">
        <v>4</v>
      </c>
      <c r="AT6" s="65">
        <v>8</v>
      </c>
      <c r="AU6" s="65">
        <v>8</v>
      </c>
      <c r="AV6" s="65">
        <v>4</v>
      </c>
      <c r="AW6" s="64">
        <v>15</v>
      </c>
      <c r="AX6" s="66">
        <v>1</v>
      </c>
      <c r="AY6" s="67">
        <v>8</v>
      </c>
      <c r="AZ6" s="64">
        <v>7</v>
      </c>
      <c r="BA6" s="64">
        <v>8</v>
      </c>
      <c r="BB6" s="64">
        <v>8</v>
      </c>
      <c r="BC6" s="65">
        <v>4</v>
      </c>
      <c r="BD6" s="65">
        <v>8</v>
      </c>
      <c r="BE6" s="65">
        <v>10</v>
      </c>
      <c r="BF6" s="65">
        <v>6</v>
      </c>
      <c r="BG6" s="64">
        <v>23</v>
      </c>
      <c r="BH6" s="66">
        <v>2</v>
      </c>
      <c r="BI6" s="67">
        <v>7</v>
      </c>
      <c r="BJ6" s="64">
        <v>6</v>
      </c>
      <c r="BK6" s="64">
        <v>5</v>
      </c>
      <c r="BL6" s="64">
        <v>7</v>
      </c>
      <c r="BM6" s="65">
        <v>4</v>
      </c>
      <c r="BN6" s="65">
        <v>8</v>
      </c>
      <c r="BO6" s="65">
        <v>10</v>
      </c>
      <c r="BP6" s="65">
        <v>4</v>
      </c>
      <c r="BQ6" s="64">
        <v>17</v>
      </c>
      <c r="BR6" s="66">
        <v>1</v>
      </c>
      <c r="BS6" s="68">
        <f>((AO6+AP6)*1.5)+AQ6+(AR6*2)+((AS6+AT6+AU6+AV6)*0.6)+SUM(AW6:AW6)</f>
        <v>73.400000000000006</v>
      </c>
      <c r="BT6" s="69">
        <f>BS6-((AX6*12.5)/2)</f>
        <v>67.150000000000006</v>
      </c>
      <c r="BU6" s="70">
        <f>((AY6+AZ6)*1.5)+BA6+(BB6*2)+((BC6+BD6+BE6+BF6)*0.6)+SUM(BG6:BG6)</f>
        <v>86.3</v>
      </c>
      <c r="BV6" s="69">
        <f>BU6-(((BH6*12.5)/2))</f>
        <v>73.8</v>
      </c>
      <c r="BW6" s="70">
        <f>((BI6+BJ6)*1.5)+BK6+(BL6*2)+((BM6+BN6+BO6+BP6)*0.6)+SUM(BQ6:BQ6)</f>
        <v>71.099999999999994</v>
      </c>
      <c r="BX6" s="69">
        <f>BW6-(BR6*12.5)/2</f>
        <v>64.849999999999994</v>
      </c>
      <c r="BY6" s="71">
        <f>IF(ISNONTEXT(A6),"",((BS6+BU6+BW6)/3))</f>
        <v>76.933333333333323</v>
      </c>
      <c r="BZ6" s="72">
        <f>IF(ISNONTEXT(A6),"",(((M6+T6+AA6+AX6+BH6+BR6)/6)*12.5))</f>
        <v>16.666666666666664</v>
      </c>
      <c r="CA6" s="73">
        <f>(AN6*2.5-(BZ6/2))</f>
        <v>123.15000000000002</v>
      </c>
      <c r="CB6" s="74">
        <f>IF(ISNONTEXT(A6),"",RANK(CA6,CA:CA))</f>
        <v>3</v>
      </c>
      <c r="CC6" s="75">
        <f>IF(ISNONTEXT(A6),"",MAX(0,(BY6*2.5)-(BZ6/2)))</f>
        <v>183.99999999999997</v>
      </c>
      <c r="CD6" s="76">
        <f>IF(ISNONTEXT(A6),"",RANK(CC6,CC:CC))</f>
        <v>1</v>
      </c>
      <c r="CE6" s="77">
        <f>IF(ISNONTEXT(A6),"",(CC6+CA6))</f>
        <v>307.14999999999998</v>
      </c>
      <c r="CF6" s="78">
        <f>IF(ISNONTEXT(A6),"",SUM(CB6,CD6))</f>
        <v>4</v>
      </c>
      <c r="CG6" s="79">
        <v>2</v>
      </c>
      <c r="CH6" s="80">
        <f>D6</f>
        <v>3</v>
      </c>
      <c r="CI6" s="81">
        <f>F6</f>
        <v>1</v>
      </c>
      <c r="CJ6" s="81">
        <f>CI6+CH6+CD6+CB6</f>
        <v>8</v>
      </c>
      <c r="CK6" s="82">
        <v>2</v>
      </c>
      <c r="CL6" s="83"/>
      <c r="CM6" s="84"/>
    </row>
    <row r="7" spans="1:137">
      <c r="A7" s="47" t="s">
        <v>103</v>
      </c>
      <c r="B7" s="48"/>
      <c r="C7" s="49">
        <v>85</v>
      </c>
      <c r="D7" s="50">
        <f>IF(ISNUMBER(C7),RANK(C7,C:C),"")</f>
        <v>2</v>
      </c>
      <c r="E7" s="51">
        <v>407</v>
      </c>
      <c r="F7" s="50">
        <f>IF(ISNUMBER(E7),RANK(E7,E:E),"")</f>
        <v>2</v>
      </c>
      <c r="G7" s="52">
        <v>0</v>
      </c>
      <c r="H7" s="53">
        <v>10</v>
      </c>
      <c r="I7" s="53">
        <v>10</v>
      </c>
      <c r="J7" s="53">
        <v>3</v>
      </c>
      <c r="K7" s="53">
        <v>1</v>
      </c>
      <c r="L7" s="53">
        <v>0</v>
      </c>
      <c r="M7" s="54">
        <v>3</v>
      </c>
      <c r="N7" s="53">
        <v>0</v>
      </c>
      <c r="O7" s="53">
        <v>13</v>
      </c>
      <c r="P7" s="53">
        <v>8</v>
      </c>
      <c r="Q7" s="53">
        <v>4</v>
      </c>
      <c r="R7" s="53">
        <v>1</v>
      </c>
      <c r="S7" s="53">
        <v>0</v>
      </c>
      <c r="T7" s="54">
        <v>3</v>
      </c>
      <c r="U7" s="53">
        <v>2</v>
      </c>
      <c r="V7" s="53">
        <v>12</v>
      </c>
      <c r="W7" s="53">
        <v>7</v>
      </c>
      <c r="X7" s="53">
        <v>3</v>
      </c>
      <c r="Y7" s="53">
        <v>1</v>
      </c>
      <c r="Z7" s="53">
        <v>0</v>
      </c>
      <c r="AA7" s="55">
        <v>2</v>
      </c>
      <c r="AB7" s="56"/>
      <c r="AC7" s="53"/>
      <c r="AD7" s="57"/>
      <c r="AE7" s="57"/>
      <c r="AF7" s="58"/>
      <c r="AG7" s="58"/>
      <c r="AH7" s="58"/>
      <c r="AI7" s="58"/>
      <c r="AJ7" s="59">
        <f>IF(ISNUMBER(H7),(MIN(100,(IF(G7&gt;11,10,G7*0.89)+IF(H7&gt;7,10,H7*1.33)+(IF(I7&gt;9,20,I7*2))+(IF(J7&gt;9,30,J7*3))+(K7*4.5)+(L7*6)))),"")</f>
        <v>43.5</v>
      </c>
      <c r="AK7" s="59">
        <f>IF(ISNUMBER(I7),(MIN(100,(IF(N7&gt;11,10,N7*0.89)+IF(O7&gt;7,10,O7*1.33)+(IF(P7&gt;9,20,P7*2))+(IF(Q7&gt;9,30,Q7*3))+(R7*4.5)+(S7*6)))),"")</f>
        <v>42.5</v>
      </c>
      <c r="AL7" s="60">
        <f>IF(ISNUMBER(J7),(MIN(100,(IF(U7&gt;11,10,U7*0.89)+IF(V7&gt;7,10,V7*1.33)+(IF(W7&gt;9,20,W7*2))+(IF(X7&gt;9,30,X7*3))+(Y7*4.5)+(Z7*6)))),"")</f>
        <v>39.28</v>
      </c>
      <c r="AM7" s="61">
        <f>IF(ISNUMBER(K7),(MIN(100,(IF(AB7&gt;11,10,AB7*0.89)+IF(AC7&gt;7,10,AC7*1.33)+(IF(AD7&gt;9,20,AD7*2))+(IF(AE7&gt;9,30,AE7*3))+(AF7*4.5)+(AG7*6)))),"")</f>
        <v>0</v>
      </c>
      <c r="AN7" s="62">
        <f>IF(ISNUMBER(H7),MIN(100,AVERAGE(AJ7:AL7)),"")</f>
        <v>41.76</v>
      </c>
      <c r="AO7" s="63">
        <v>8</v>
      </c>
      <c r="AP7" s="64">
        <v>7</v>
      </c>
      <c r="AQ7" s="64">
        <v>8</v>
      </c>
      <c r="AR7" s="64">
        <v>7</v>
      </c>
      <c r="AS7" s="65">
        <v>4</v>
      </c>
      <c r="AT7" s="65">
        <v>8</v>
      </c>
      <c r="AU7" s="65">
        <v>6</v>
      </c>
      <c r="AV7" s="65">
        <v>2</v>
      </c>
      <c r="AW7" s="64">
        <v>13</v>
      </c>
      <c r="AX7" s="66">
        <v>2</v>
      </c>
      <c r="AY7" s="67">
        <v>8</v>
      </c>
      <c r="AZ7" s="64">
        <v>7</v>
      </c>
      <c r="BA7" s="64">
        <v>6</v>
      </c>
      <c r="BB7" s="64">
        <v>6</v>
      </c>
      <c r="BC7" s="65">
        <v>4</v>
      </c>
      <c r="BD7" s="65">
        <v>6</v>
      </c>
      <c r="BE7" s="65">
        <v>6</v>
      </c>
      <c r="BF7" s="65">
        <v>3</v>
      </c>
      <c r="BG7" s="64">
        <v>16</v>
      </c>
      <c r="BH7" s="66">
        <v>3</v>
      </c>
      <c r="BI7" s="67">
        <v>9</v>
      </c>
      <c r="BJ7" s="64">
        <v>9</v>
      </c>
      <c r="BK7" s="64">
        <v>8</v>
      </c>
      <c r="BL7" s="64">
        <v>7</v>
      </c>
      <c r="BM7" s="65">
        <v>4</v>
      </c>
      <c r="BN7" s="65">
        <v>6</v>
      </c>
      <c r="BO7" s="65">
        <v>6</v>
      </c>
      <c r="BP7" s="65">
        <v>6</v>
      </c>
      <c r="BQ7" s="64">
        <v>26</v>
      </c>
      <c r="BR7" s="66">
        <v>3</v>
      </c>
      <c r="BS7" s="68">
        <f>((AO7+AP7)*1.5)+AQ7+(AR7*2)+((AS7+AT7+AU7+AV7)*0.6)+SUM(AW7:AW7)</f>
        <v>69.5</v>
      </c>
      <c r="BT7" s="69">
        <f>BS7-((AX7*12.5)/2)</f>
        <v>57</v>
      </c>
      <c r="BU7" s="70">
        <f>((AY7+AZ7)*1.5)+BA7+(BB7*2)+((BC7+BD7+BE7+BF7)*0.6)+SUM(BG7:BG7)</f>
        <v>67.900000000000006</v>
      </c>
      <c r="BV7" s="69">
        <f>BU7-(((BH7*12.5)/2))</f>
        <v>49.150000000000006</v>
      </c>
      <c r="BW7" s="70">
        <f>((BI7+BJ7)*1.5)+BK7+(BL7*2)+((BM7+BN7+BO7+BP7)*0.6)+SUM(BQ7:BQ7)</f>
        <v>88.2</v>
      </c>
      <c r="BX7" s="69">
        <f>BW7-(BR7*12.5)/2</f>
        <v>69.45</v>
      </c>
      <c r="BY7" s="71">
        <f>IF(ISNONTEXT(A7),"",((BS7+BU7+BW7)/3))</f>
        <v>75.2</v>
      </c>
      <c r="BZ7" s="72">
        <f>IF(ISNONTEXT(A7),"",(((M7+T7+AA7+AX7+BH7+BR7)/6)*12.5))</f>
        <v>33.333333333333329</v>
      </c>
      <c r="CA7" s="73">
        <f>(AN7*2.5-(BZ7/2))</f>
        <v>87.73333333333332</v>
      </c>
      <c r="CB7" s="74">
        <f>IF(ISNONTEXT(A7),"",RANK(CA7,CA:CA))</f>
        <v>4</v>
      </c>
      <c r="CC7" s="75">
        <f>IF(ISNONTEXT(A7),"",MAX(0,(BY7*2.5)-(BZ7/2)))</f>
        <v>171.33333333333334</v>
      </c>
      <c r="CD7" s="76">
        <f>IF(ISNONTEXT(A7),"",RANK(CC7,CC:CC))</f>
        <v>2</v>
      </c>
      <c r="CE7" s="77">
        <f>IF(ISNONTEXT(A7),"",(CC7+CA7))</f>
        <v>259.06666666666666</v>
      </c>
      <c r="CF7" s="78">
        <f>IF(ISNONTEXT(A7),"",SUM(CB7,CD7))</f>
        <v>6</v>
      </c>
      <c r="CG7" s="79">
        <f>IF(ISNONTEXT(A7),"",RANK(CF7,CF:CF,1))</f>
        <v>3</v>
      </c>
      <c r="CH7" s="80">
        <f>D7</f>
        <v>2</v>
      </c>
      <c r="CI7" s="81">
        <f>F7</f>
        <v>2</v>
      </c>
      <c r="CJ7" s="81">
        <f>CI7+CH7+CD7+CB7</f>
        <v>10</v>
      </c>
      <c r="CK7" s="82">
        <f>IF(ISNONTEXT(A7),"",RANK(CJ7,CJ:CJ,1))</f>
        <v>3</v>
      </c>
      <c r="CL7" s="83"/>
      <c r="CM7" s="84"/>
    </row>
    <row r="8" spans="1:137">
      <c r="A8" s="47" t="s">
        <v>101</v>
      </c>
      <c r="B8" s="48"/>
      <c r="C8" s="49">
        <v>77</v>
      </c>
      <c r="D8" s="50">
        <f>IF(ISNUMBER(C8),RANK(C8,C:C),"")</f>
        <v>4</v>
      </c>
      <c r="E8" s="51">
        <v>341</v>
      </c>
      <c r="F8" s="50">
        <f>IF(ISNUMBER(E8),RANK(E8,E:E),"")</f>
        <v>4</v>
      </c>
      <c r="G8" s="52">
        <v>2</v>
      </c>
      <c r="H8" s="53">
        <v>14</v>
      </c>
      <c r="I8" s="53">
        <v>17</v>
      </c>
      <c r="J8" s="53">
        <v>8</v>
      </c>
      <c r="K8" s="53">
        <v>0</v>
      </c>
      <c r="L8" s="53">
        <v>0</v>
      </c>
      <c r="M8" s="54">
        <v>1</v>
      </c>
      <c r="N8" s="53">
        <v>0</v>
      </c>
      <c r="O8" s="53">
        <v>14</v>
      </c>
      <c r="P8" s="53">
        <v>15</v>
      </c>
      <c r="Q8" s="53">
        <v>7</v>
      </c>
      <c r="R8" s="53">
        <v>0</v>
      </c>
      <c r="S8" s="53">
        <v>0</v>
      </c>
      <c r="T8" s="54">
        <v>1</v>
      </c>
      <c r="U8" s="53">
        <v>0</v>
      </c>
      <c r="V8" s="53">
        <v>15</v>
      </c>
      <c r="W8" s="53">
        <v>14</v>
      </c>
      <c r="X8" s="53">
        <v>9</v>
      </c>
      <c r="Y8" s="53">
        <v>0</v>
      </c>
      <c r="Z8" s="53">
        <v>0</v>
      </c>
      <c r="AA8" s="55">
        <v>1</v>
      </c>
      <c r="AB8" s="56"/>
      <c r="AC8" s="53"/>
      <c r="AD8" s="57"/>
      <c r="AE8" s="57"/>
      <c r="AF8" s="58"/>
      <c r="AG8" s="58"/>
      <c r="AH8" s="58"/>
      <c r="AI8" s="58"/>
      <c r="AJ8" s="59">
        <f>IF(ISNUMBER(H8),(MIN(100,(IF(G8&gt;11,10,G8*0.89)+IF(H8&gt;7,10,H8*1.33)+(IF(I8&gt;9,20,I8*2))+(IF(J8&gt;9,30,J8*3))+(K8*4.5)+(L8*6)))),"")</f>
        <v>55.78</v>
      </c>
      <c r="AK8" s="59">
        <f>IF(ISNUMBER(I8),(MIN(100,(IF(N8&gt;11,10,N8*0.89)+IF(O8&gt;7,10,O8*1.33)+(IF(P8&gt;9,20,P8*2))+(IF(Q8&gt;9,30,Q8*3))+(R8*4.5)+(S8*6)))),"")</f>
        <v>51</v>
      </c>
      <c r="AL8" s="60">
        <f>IF(ISNUMBER(J8),(MIN(100,(IF(U8&gt;11,10,U8*0.89)+IF(V8&gt;7,10,V8*1.33)+(IF(W8&gt;9,20,W8*2))+(IF(X8&gt;9,30,X8*3))+(Y8*4.5)+(Z8*6)))),"")</f>
        <v>57</v>
      </c>
      <c r="AM8" s="61">
        <f>IF(ISNUMBER(K8),(MIN(100,(IF(AB8&gt;11,10,AB8*0.89)+IF(AC8&gt;7,10,AC8*1.33)+(IF(AD8&gt;9,20,AD8*2))+(IF(AE8&gt;9,30,AE8*3))+(AF8*4.5)+(AG8*6)))),"")</f>
        <v>0</v>
      </c>
      <c r="AN8" s="62">
        <f>IF(ISNUMBER(H8),MIN(100,AVERAGE(AJ8:AL8)),"")</f>
        <v>54.593333333333334</v>
      </c>
      <c r="AO8" s="63">
        <v>6</v>
      </c>
      <c r="AP8" s="64">
        <v>5</v>
      </c>
      <c r="AQ8" s="64">
        <v>7</v>
      </c>
      <c r="AR8" s="64">
        <v>6</v>
      </c>
      <c r="AS8" s="65">
        <v>2</v>
      </c>
      <c r="AT8" s="65">
        <v>10</v>
      </c>
      <c r="AU8" s="65">
        <v>4</v>
      </c>
      <c r="AV8" s="65">
        <v>5</v>
      </c>
      <c r="AW8" s="64">
        <v>12</v>
      </c>
      <c r="AX8" s="66">
        <v>1</v>
      </c>
      <c r="AY8" s="67">
        <v>8</v>
      </c>
      <c r="AZ8" s="64">
        <v>6</v>
      </c>
      <c r="BA8" s="64">
        <v>7</v>
      </c>
      <c r="BB8" s="64">
        <v>8</v>
      </c>
      <c r="BC8" s="65">
        <v>2</v>
      </c>
      <c r="BD8" s="65">
        <v>10</v>
      </c>
      <c r="BE8" s="65">
        <v>6</v>
      </c>
      <c r="BF8" s="65">
        <v>6</v>
      </c>
      <c r="BG8" s="64">
        <v>22</v>
      </c>
      <c r="BH8" s="66">
        <v>1</v>
      </c>
      <c r="BI8" s="67">
        <v>7</v>
      </c>
      <c r="BJ8" s="64">
        <v>6</v>
      </c>
      <c r="BK8" s="64">
        <v>5</v>
      </c>
      <c r="BL8" s="64">
        <v>6</v>
      </c>
      <c r="BM8" s="65">
        <v>2</v>
      </c>
      <c r="BN8" s="65">
        <v>8</v>
      </c>
      <c r="BO8" s="65">
        <v>4</v>
      </c>
      <c r="BP8" s="65">
        <v>4</v>
      </c>
      <c r="BQ8" s="64">
        <v>16</v>
      </c>
      <c r="BR8" s="66">
        <v>1</v>
      </c>
      <c r="BS8" s="68">
        <f>((AO8+AP8)*1.5)+AQ8+(AR8*2)+((AS8+AT8+AU8+AV8)*0.6)+SUM(AW8:AW8)</f>
        <v>60.1</v>
      </c>
      <c r="BT8" s="69">
        <f>BS8-((AX8*12.5)/2)</f>
        <v>53.85</v>
      </c>
      <c r="BU8" s="70">
        <f>((AY8+AZ8)*1.5)+BA8+(BB8*2)+((BC8+BD8+BE8+BF8)*0.6)+SUM(BG8:BG8)</f>
        <v>80.400000000000006</v>
      </c>
      <c r="BV8" s="69">
        <f>BU8-(((BH8*12.5)/2))</f>
        <v>74.150000000000006</v>
      </c>
      <c r="BW8" s="70">
        <f>((BI8+BJ8)*1.5)+BK8+(BL8*2)+((BM8+BN8+BO8+BP8)*0.6)+SUM(BQ8:BQ8)</f>
        <v>63.3</v>
      </c>
      <c r="BX8" s="69">
        <f>BW8-(BR8*12.5)/2</f>
        <v>57.05</v>
      </c>
      <c r="BY8" s="71">
        <f>IF(ISNONTEXT(A8),"",((BS8+BU8+BW8)/3))</f>
        <v>67.933333333333337</v>
      </c>
      <c r="BZ8" s="72">
        <f>IF(ISNONTEXT(A8),"",(((M8+T8+AA8+AX8+BH8+BR8)/6)*12.5))</f>
        <v>12.5</v>
      </c>
      <c r="CA8" s="73">
        <f>(AN8*2.5-(BZ8/2))</f>
        <v>130.23333333333335</v>
      </c>
      <c r="CB8" s="74">
        <f>IF(ISNONTEXT(A8),"",RANK(CA8,CA:CA))</f>
        <v>2</v>
      </c>
      <c r="CC8" s="75">
        <f>IF(ISNONTEXT(A8),"",MAX(0,(BY8*2.5)-(BZ8/2)))</f>
        <v>163.58333333333334</v>
      </c>
      <c r="CD8" s="76">
        <f>IF(ISNONTEXT(A8),"",RANK(CC8,CC:CC))</f>
        <v>4</v>
      </c>
      <c r="CE8" s="77">
        <f>IF(ISNONTEXT(A8),"",(CC8+CA8))</f>
        <v>293.81666666666672</v>
      </c>
      <c r="CF8" s="78">
        <f>IF(ISNONTEXT(A8),"",SUM(CB8,CD8))</f>
        <v>6</v>
      </c>
      <c r="CG8" s="79">
        <f>IF(ISNONTEXT(A8),"",RANK(CF8,CF:CF,1))</f>
        <v>3</v>
      </c>
      <c r="CH8" s="80">
        <f>D8</f>
        <v>4</v>
      </c>
      <c r="CI8" s="81">
        <f>F8</f>
        <v>4</v>
      </c>
      <c r="CJ8" s="81">
        <f>CI8+CH8+CD8+CB8</f>
        <v>14</v>
      </c>
      <c r="CK8" s="82">
        <f>IF(ISNONTEXT(A8),"",RANK(CJ8,CJ:CJ,1))</f>
        <v>4</v>
      </c>
      <c r="CL8" s="83"/>
      <c r="CM8" s="84"/>
    </row>
  </sheetData>
  <protectedRanges>
    <protectedRange sqref="AX4:BF4 BH4:BP4 BR4 AO4:AV4" name="Tartomány1_1_2_2_2_1_1"/>
    <protectedRange sqref="V3:AA3 AC3:AM3 P3:T3" name="Tartomány1_1_1_1_3"/>
  </protectedRanges>
  <sortState ref="A5:CK8">
    <sortCondition ref="CK5:CK8"/>
  </sortState>
  <mergeCells count="21">
    <mergeCell ref="CH1:CI3"/>
    <mergeCell ref="CJ1:CK3"/>
    <mergeCell ref="A3:A4"/>
    <mergeCell ref="B3:B4"/>
    <mergeCell ref="C3:D3"/>
    <mergeCell ref="E3:F3"/>
    <mergeCell ref="G3:M3"/>
    <mergeCell ref="N3:T3"/>
    <mergeCell ref="U3:AA3"/>
    <mergeCell ref="AF3:AX3"/>
    <mergeCell ref="AF1:BY2"/>
    <mergeCell ref="BZ1:BZ3"/>
    <mergeCell ref="CA1:CB3"/>
    <mergeCell ref="CC1:CD3"/>
    <mergeCell ref="CE1:CG3"/>
    <mergeCell ref="AY3:BH3"/>
    <mergeCell ref="BI3:BR3"/>
    <mergeCell ref="BS3:BT3"/>
    <mergeCell ref="BU3:BV3"/>
    <mergeCell ref="BW3:BX3"/>
    <mergeCell ref="BY3:BY4"/>
  </mergeCells>
  <conditionalFormatting sqref="AJ5:AM5">
    <cfRule type="top10" dxfId="47" priority="5" bottom="1" rank="1"/>
    <cfRule type="top10" dxfId="46" priority="6" rank="1"/>
  </conditionalFormatting>
  <conditionalFormatting sqref="BW5 BS5 BU5">
    <cfRule type="top10" dxfId="45" priority="7" bottom="1" rank="1"/>
    <cfRule type="top10" dxfId="44" priority="8" rank="1"/>
  </conditionalFormatting>
  <conditionalFormatting sqref="AJ6:AM8">
    <cfRule type="top10" dxfId="43" priority="49" bottom="1" rank="1"/>
    <cfRule type="top10" dxfId="42" priority="50" rank="1"/>
  </conditionalFormatting>
  <conditionalFormatting sqref="BW6:BW8 BS6:BS8 BU6:BU8">
    <cfRule type="top10" dxfId="41" priority="51" bottom="1" rank="1"/>
    <cfRule type="top10" dxfId="40" priority="52" rank="1"/>
  </conditionalFormatting>
  <dataValidations count="3">
    <dataValidation type="decimal" allowBlank="1" showInputMessage="1" showErrorMessage="1" sqref="BK9:BK1048576 AZ9:AZ1048576 BF9:BF1048576 AS9:AS1048576 AZ1:AZ2 BF1:BF2 AS1:AS2 BK1:BK2">
      <formula1>0</formula1>
      <formula2>20</formula2>
    </dataValidation>
    <dataValidation type="decimal" allowBlank="1" showInputMessage="1" showErrorMessage="1" sqref="AQ9:AR1048576 BI9:BJ1048576 AV9:AY1048576 BD9:BE1048576 AV1:AY2 AQ1:AR2 BD1:BE2 BI1:BJ2">
      <formula1>0</formula1>
      <formula2>5</formula2>
    </dataValidation>
    <dataValidation type="decimal" allowBlank="1" showInputMessage="1" showErrorMessage="1" sqref="AT9:AU1048576 AF9:AP1048576 BB9:BC1048576 BI3 AY3 AY4:BG4 BI4:BQ4 AO4:AW4 BL9:BQ1048576 BG9:BH1048576 BL1:BQ2 AF1:AF3 AT1:AU2 AG1:AP2 BB1:BC2 BG1:BH2">
      <formula1>0</formula1>
      <formula2>10</formula2>
    </dataValidation>
  </dataValidation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D9"/>
  <sheetViews>
    <sheetView workbookViewId="0">
      <pane xSplit="1" topLeftCell="B1" activePane="topRight" state="frozen"/>
      <selection pane="topRight" activeCell="BX14" sqref="BX14"/>
    </sheetView>
  </sheetViews>
  <sheetFormatPr defaultColWidth="9.140625" defaultRowHeight="15.75"/>
  <cols>
    <col min="1" max="1" width="35.5703125" style="1" customWidth="1"/>
    <col min="2" max="2" width="25" style="9" customWidth="1"/>
    <col min="3" max="4" width="4.7109375" style="9" customWidth="1"/>
    <col min="5" max="5" width="2.5703125" style="5" hidden="1" customWidth="1"/>
    <col min="6" max="6" width="3.140625" style="5" hidden="1" customWidth="1"/>
    <col min="7" max="12" width="2.7109375" style="5" hidden="1" customWidth="1"/>
    <col min="13" max="13" width="3.28515625" style="6" hidden="1" customWidth="1"/>
    <col min="14" max="20" width="2.7109375" style="5" hidden="1" customWidth="1"/>
    <col min="21" max="21" width="3.140625" style="6" hidden="1" customWidth="1"/>
    <col min="22" max="25" width="2.7109375" style="5" hidden="1" customWidth="1"/>
    <col min="26" max="26" width="2" style="7" hidden="1" customWidth="1"/>
    <col min="27" max="27" width="2" style="5" hidden="1" customWidth="1"/>
    <col min="28" max="28" width="2" style="8" hidden="1" customWidth="1"/>
    <col min="29" max="33" width="2" style="7" hidden="1" customWidth="1"/>
    <col min="34" max="35" width="5.85546875" style="85" hidden="1" customWidth="1"/>
    <col min="36" max="36" width="5.85546875" style="86" hidden="1" customWidth="1"/>
    <col min="37" max="37" width="7.28515625" style="87" hidden="1" customWidth="1"/>
    <col min="38" max="38" width="7.85546875" style="7" hidden="1" customWidth="1"/>
    <col min="39" max="42" width="4.28515625" style="88" hidden="1" customWidth="1"/>
    <col min="43" max="44" width="4.28515625" style="89" hidden="1" customWidth="1"/>
    <col min="45" max="47" width="4.28515625" style="88" hidden="1" customWidth="1"/>
    <col min="48" max="50" width="4.28515625" style="10" hidden="1" customWidth="1"/>
    <col min="51" max="51" width="3" style="90" hidden="1" customWidth="1"/>
    <col min="52" max="67" width="4.28515625" style="10" hidden="1" customWidth="1"/>
    <col min="68" max="68" width="3" style="10" hidden="1" customWidth="1"/>
    <col min="69" max="69" width="6.42578125" style="91" hidden="1" customWidth="1"/>
    <col min="70" max="70" width="6" style="92" hidden="1" customWidth="1"/>
    <col min="71" max="71" width="6.5703125" style="91" hidden="1" customWidth="1"/>
    <col min="72" max="72" width="7.140625" style="92" hidden="1" customWidth="1"/>
    <col min="73" max="73" width="7.42578125" style="91" hidden="1" customWidth="1"/>
    <col min="74" max="74" width="8" style="92" hidden="1" customWidth="1"/>
    <col min="75" max="75" width="6.42578125" style="93" hidden="1" customWidth="1"/>
    <col min="76" max="76" width="8.7109375" style="94" customWidth="1"/>
    <col min="77" max="77" width="7.42578125" style="10" customWidth="1"/>
    <col min="78" max="78" width="5.85546875" style="95" customWidth="1"/>
    <col min="79" max="79" width="8.28515625" style="96" bestFit="1" customWidth="1"/>
    <col min="80" max="80" width="6.28515625" style="97" customWidth="1"/>
    <col min="81" max="81" width="7.7109375" style="96" customWidth="1"/>
    <col min="82" max="82" width="8.5703125" style="1" customWidth="1"/>
    <col min="83" max="83" width="9.140625" style="98"/>
    <col min="84" max="85" width="10.7109375" style="1" customWidth="1"/>
    <col min="86" max="86" width="12.5703125" style="2" customWidth="1"/>
    <col min="87" max="16384" width="9.140625" style="1"/>
  </cols>
  <sheetData>
    <row r="1" spans="1:134" s="3" customFormat="1" ht="15" customHeight="1"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6"/>
      <c r="N1" s="5"/>
      <c r="O1" s="5"/>
      <c r="P1" s="5"/>
      <c r="Q1" s="5"/>
      <c r="R1" s="5"/>
      <c r="S1" s="5"/>
      <c r="T1" s="5"/>
      <c r="U1" s="6"/>
      <c r="V1" s="5"/>
      <c r="W1" s="5"/>
      <c r="X1" s="5"/>
      <c r="Y1" s="5"/>
      <c r="Z1" s="7"/>
      <c r="AA1" s="5"/>
      <c r="AB1" s="8"/>
      <c r="AC1" s="7"/>
      <c r="AD1" s="171" t="s">
        <v>0</v>
      </c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  <c r="BH1" s="172"/>
      <c r="BI1" s="172"/>
      <c r="BJ1" s="172"/>
      <c r="BK1" s="172"/>
      <c r="BL1" s="172"/>
      <c r="BM1" s="172"/>
      <c r="BN1" s="172"/>
      <c r="BO1" s="172"/>
      <c r="BP1" s="172"/>
      <c r="BQ1" s="172"/>
      <c r="BR1" s="172"/>
      <c r="BS1" s="172"/>
      <c r="BT1" s="172"/>
      <c r="BU1" s="172"/>
      <c r="BV1" s="172"/>
      <c r="BW1" s="173"/>
      <c r="BX1" s="177" t="s">
        <v>1</v>
      </c>
      <c r="BY1" s="180" t="s">
        <v>2</v>
      </c>
      <c r="BZ1" s="181"/>
      <c r="CA1" s="180" t="s">
        <v>3</v>
      </c>
      <c r="CB1" s="181"/>
      <c r="CC1" s="186" t="s">
        <v>4</v>
      </c>
      <c r="CD1" s="187"/>
      <c r="CE1" s="202"/>
      <c r="CF1" s="195" t="s">
        <v>5</v>
      </c>
      <c r="CG1" s="198" t="s">
        <v>6</v>
      </c>
      <c r="CH1" s="199"/>
    </row>
    <row r="2" spans="1:134" ht="15">
      <c r="AD2" s="174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5"/>
      <c r="AV2" s="175"/>
      <c r="AW2" s="175"/>
      <c r="AX2" s="175"/>
      <c r="AY2" s="175"/>
      <c r="AZ2" s="175"/>
      <c r="BA2" s="175"/>
      <c r="BB2" s="175"/>
      <c r="BC2" s="175"/>
      <c r="BD2" s="175"/>
      <c r="BE2" s="175"/>
      <c r="BF2" s="175"/>
      <c r="BG2" s="175"/>
      <c r="BH2" s="175"/>
      <c r="BI2" s="175"/>
      <c r="BJ2" s="175"/>
      <c r="BK2" s="175"/>
      <c r="BL2" s="175"/>
      <c r="BM2" s="175"/>
      <c r="BN2" s="175"/>
      <c r="BO2" s="175"/>
      <c r="BP2" s="175"/>
      <c r="BQ2" s="175"/>
      <c r="BR2" s="175"/>
      <c r="BS2" s="175"/>
      <c r="BT2" s="175"/>
      <c r="BU2" s="175"/>
      <c r="BV2" s="175"/>
      <c r="BW2" s="176"/>
      <c r="BX2" s="178"/>
      <c r="BY2" s="182"/>
      <c r="BZ2" s="183"/>
      <c r="CA2" s="182"/>
      <c r="CB2" s="183"/>
      <c r="CC2" s="189"/>
      <c r="CD2" s="190"/>
      <c r="CE2" s="203"/>
      <c r="CF2" s="196"/>
      <c r="CG2" s="200"/>
      <c r="CH2" s="201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</row>
    <row r="3" spans="1:134" ht="15" customHeight="1">
      <c r="A3" s="134" t="s">
        <v>7</v>
      </c>
      <c r="B3" s="135" t="s">
        <v>38</v>
      </c>
      <c r="C3" s="136" t="s">
        <v>39</v>
      </c>
      <c r="D3" s="137"/>
      <c r="E3" s="163" t="s">
        <v>8</v>
      </c>
      <c r="F3" s="163"/>
      <c r="G3" s="163"/>
      <c r="H3" s="163"/>
      <c r="I3" s="163"/>
      <c r="J3" s="163"/>
      <c r="K3" s="163"/>
      <c r="L3" s="164" t="s">
        <v>9</v>
      </c>
      <c r="M3" s="165"/>
      <c r="N3" s="165"/>
      <c r="O3" s="165"/>
      <c r="P3" s="165"/>
      <c r="Q3" s="165"/>
      <c r="R3" s="165"/>
      <c r="S3" s="166" t="s">
        <v>10</v>
      </c>
      <c r="T3" s="167"/>
      <c r="U3" s="167"/>
      <c r="V3" s="167"/>
      <c r="W3" s="167"/>
      <c r="X3" s="167"/>
      <c r="Y3" s="167"/>
      <c r="Z3" s="11"/>
      <c r="AA3" s="11"/>
      <c r="AB3" s="11"/>
      <c r="AC3" s="11"/>
      <c r="AD3" s="168" t="s">
        <v>8</v>
      </c>
      <c r="AE3" s="169"/>
      <c r="AF3" s="169"/>
      <c r="AG3" s="169"/>
      <c r="AH3" s="169"/>
      <c r="AI3" s="169"/>
      <c r="AJ3" s="169"/>
      <c r="AK3" s="169"/>
      <c r="AL3" s="169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49" t="s">
        <v>11</v>
      </c>
      <c r="AX3" s="149"/>
      <c r="AY3" s="149"/>
      <c r="AZ3" s="149"/>
      <c r="BA3" s="149"/>
      <c r="BB3" s="149"/>
      <c r="BC3" s="149"/>
      <c r="BD3" s="149"/>
      <c r="BE3" s="149"/>
      <c r="BF3" s="149"/>
      <c r="BG3" s="149" t="s">
        <v>11</v>
      </c>
      <c r="BH3" s="149"/>
      <c r="BI3" s="149"/>
      <c r="BJ3" s="149"/>
      <c r="BK3" s="149"/>
      <c r="BL3" s="149"/>
      <c r="BM3" s="149"/>
      <c r="BN3" s="149"/>
      <c r="BO3" s="149"/>
      <c r="BP3" s="149"/>
      <c r="BQ3" s="150" t="s">
        <v>8</v>
      </c>
      <c r="BR3" s="151"/>
      <c r="BS3" s="150" t="s">
        <v>12</v>
      </c>
      <c r="BT3" s="151"/>
      <c r="BU3" s="150" t="s">
        <v>11</v>
      </c>
      <c r="BV3" s="151"/>
      <c r="BW3" s="152" t="s">
        <v>13</v>
      </c>
      <c r="BX3" s="179"/>
      <c r="BY3" s="184"/>
      <c r="BZ3" s="185"/>
      <c r="CA3" s="184"/>
      <c r="CB3" s="185"/>
      <c r="CC3" s="192"/>
      <c r="CD3" s="193"/>
      <c r="CE3" s="204"/>
      <c r="CF3" s="197"/>
      <c r="CG3" s="200"/>
      <c r="CH3" s="201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</row>
    <row r="4" spans="1:134" ht="98.25">
      <c r="A4" s="134"/>
      <c r="B4" s="135"/>
      <c r="C4" s="12" t="s">
        <v>14</v>
      </c>
      <c r="D4" s="13" t="s">
        <v>15</v>
      </c>
      <c r="E4" s="14">
        <v>1</v>
      </c>
      <c r="F4" s="15">
        <v>2</v>
      </c>
      <c r="G4" s="15">
        <v>3</v>
      </c>
      <c r="H4" s="15">
        <v>4</v>
      </c>
      <c r="I4" s="16">
        <v>5</v>
      </c>
      <c r="J4" s="16">
        <v>6</v>
      </c>
      <c r="K4" s="17" t="s">
        <v>16</v>
      </c>
      <c r="L4" s="15">
        <v>1</v>
      </c>
      <c r="M4" s="15">
        <v>2</v>
      </c>
      <c r="N4" s="15">
        <v>3</v>
      </c>
      <c r="O4" s="15">
        <v>4</v>
      </c>
      <c r="P4" s="16">
        <v>5</v>
      </c>
      <c r="Q4" s="16">
        <v>6</v>
      </c>
      <c r="R4" s="17" t="s">
        <v>16</v>
      </c>
      <c r="S4" s="15">
        <v>1</v>
      </c>
      <c r="T4" s="15">
        <v>2</v>
      </c>
      <c r="U4" s="15">
        <v>3</v>
      </c>
      <c r="V4" s="15">
        <v>4</v>
      </c>
      <c r="W4" s="16">
        <v>5</v>
      </c>
      <c r="X4" s="16">
        <v>6</v>
      </c>
      <c r="Y4" s="18" t="s">
        <v>16</v>
      </c>
      <c r="Z4" s="19">
        <v>1</v>
      </c>
      <c r="AA4" s="20">
        <v>2</v>
      </c>
      <c r="AB4" s="20">
        <v>3</v>
      </c>
      <c r="AC4" s="20">
        <v>4</v>
      </c>
      <c r="AD4" s="21">
        <v>5</v>
      </c>
      <c r="AE4" s="21">
        <v>6</v>
      </c>
      <c r="AF4" s="22" t="s">
        <v>17</v>
      </c>
      <c r="AG4" s="22" t="s">
        <v>18</v>
      </c>
      <c r="AH4" s="23" t="s">
        <v>8</v>
      </c>
      <c r="AI4" s="23" t="s">
        <v>12</v>
      </c>
      <c r="AJ4" s="24" t="s">
        <v>11</v>
      </c>
      <c r="AK4" s="23" t="s">
        <v>19</v>
      </c>
      <c r="AL4" s="25" t="s">
        <v>20</v>
      </c>
      <c r="AM4" s="26" t="s">
        <v>21</v>
      </c>
      <c r="AN4" s="27" t="s">
        <v>22</v>
      </c>
      <c r="AO4" s="27" t="s">
        <v>23</v>
      </c>
      <c r="AP4" s="27" t="s">
        <v>24</v>
      </c>
      <c r="AQ4" s="28" t="s">
        <v>25</v>
      </c>
      <c r="AR4" s="28" t="s">
        <v>26</v>
      </c>
      <c r="AS4" s="28" t="s">
        <v>27</v>
      </c>
      <c r="AT4" s="28" t="s">
        <v>28</v>
      </c>
      <c r="AU4" s="29" t="s">
        <v>29</v>
      </c>
      <c r="AV4" s="30" t="s">
        <v>30</v>
      </c>
      <c r="AW4" s="31" t="s">
        <v>21</v>
      </c>
      <c r="AX4" s="27" t="s">
        <v>22</v>
      </c>
      <c r="AY4" s="32" t="s">
        <v>23</v>
      </c>
      <c r="AZ4" s="27" t="s">
        <v>24</v>
      </c>
      <c r="BA4" s="28" t="s">
        <v>25</v>
      </c>
      <c r="BB4" s="28" t="s">
        <v>26</v>
      </c>
      <c r="BC4" s="28" t="s">
        <v>27</v>
      </c>
      <c r="BD4" s="28" t="s">
        <v>28</v>
      </c>
      <c r="BE4" s="29" t="s">
        <v>29</v>
      </c>
      <c r="BF4" s="30" t="s">
        <v>30</v>
      </c>
      <c r="BG4" s="31" t="s">
        <v>21</v>
      </c>
      <c r="BH4" s="27" t="s">
        <v>22</v>
      </c>
      <c r="BI4" s="27" t="s">
        <v>23</v>
      </c>
      <c r="BJ4" s="27" t="s">
        <v>24</v>
      </c>
      <c r="BK4" s="28" t="s">
        <v>25</v>
      </c>
      <c r="BL4" s="28" t="s">
        <v>26</v>
      </c>
      <c r="BM4" s="28" t="s">
        <v>27</v>
      </c>
      <c r="BN4" s="28" t="s">
        <v>28</v>
      </c>
      <c r="BO4" s="29" t="s">
        <v>29</v>
      </c>
      <c r="BP4" s="30" t="s">
        <v>30</v>
      </c>
      <c r="BQ4" s="33" t="s">
        <v>31</v>
      </c>
      <c r="BR4" s="34" t="s">
        <v>32</v>
      </c>
      <c r="BS4" s="35" t="s">
        <v>31</v>
      </c>
      <c r="BT4" s="34" t="s">
        <v>32</v>
      </c>
      <c r="BU4" s="35" t="s">
        <v>31</v>
      </c>
      <c r="BV4" s="34" t="s">
        <v>32</v>
      </c>
      <c r="BW4" s="153"/>
      <c r="BX4" s="36" t="s">
        <v>33</v>
      </c>
      <c r="BY4" s="37" t="s">
        <v>14</v>
      </c>
      <c r="BZ4" s="38" t="s">
        <v>15</v>
      </c>
      <c r="CA4" s="39" t="s">
        <v>14</v>
      </c>
      <c r="CB4" s="40" t="s">
        <v>15</v>
      </c>
      <c r="CC4" s="41" t="s">
        <v>14</v>
      </c>
      <c r="CD4" s="42" t="s">
        <v>34</v>
      </c>
      <c r="CE4" s="99" t="s">
        <v>35</v>
      </c>
      <c r="CF4" s="101" t="s">
        <v>107</v>
      </c>
      <c r="CG4" s="103" t="s">
        <v>36</v>
      </c>
      <c r="CH4" s="104" t="s">
        <v>37</v>
      </c>
    </row>
    <row r="5" spans="1:134">
      <c r="A5" s="47" t="s">
        <v>91</v>
      </c>
      <c r="B5" s="48"/>
      <c r="C5" s="49">
        <v>80</v>
      </c>
      <c r="D5" s="50">
        <f>IF(ISNUMBER(C5),RANK(C5,C:C),"")</f>
        <v>1</v>
      </c>
      <c r="E5" s="52">
        <v>0</v>
      </c>
      <c r="F5" s="53">
        <v>14</v>
      </c>
      <c r="G5" s="53">
        <v>10</v>
      </c>
      <c r="H5" s="53">
        <v>4</v>
      </c>
      <c r="I5" s="53">
        <v>0</v>
      </c>
      <c r="J5" s="53">
        <v>0</v>
      </c>
      <c r="K5" s="54">
        <v>0</v>
      </c>
      <c r="L5" s="53">
        <v>0</v>
      </c>
      <c r="M5" s="53">
        <v>18</v>
      </c>
      <c r="N5" s="53">
        <v>5</v>
      </c>
      <c r="O5" s="53">
        <v>2</v>
      </c>
      <c r="P5" s="53">
        <v>0</v>
      </c>
      <c r="Q5" s="53">
        <v>0</v>
      </c>
      <c r="R5" s="54">
        <v>0</v>
      </c>
      <c r="S5" s="53">
        <v>2</v>
      </c>
      <c r="T5" s="53">
        <v>8</v>
      </c>
      <c r="U5" s="53">
        <v>10</v>
      </c>
      <c r="V5" s="53">
        <v>5</v>
      </c>
      <c r="W5" s="53">
        <v>0</v>
      </c>
      <c r="X5" s="53">
        <v>0</v>
      </c>
      <c r="Y5" s="55">
        <v>0</v>
      </c>
      <c r="Z5" s="56"/>
      <c r="AA5" s="53"/>
      <c r="AB5" s="57"/>
      <c r="AC5" s="57"/>
      <c r="AD5" s="58"/>
      <c r="AE5" s="58"/>
      <c r="AF5" s="58"/>
      <c r="AG5" s="58"/>
      <c r="AH5" s="59">
        <f>IF(ISNUMBER(F5),(MIN(100,(IF(E5&gt;11,10,E5*0.89)+IF(F5&gt;7,10,F5*1.33)+(IF(G5&gt;9,20,G5*2))+(IF(H5&gt;9,30,H5*3))+(I5*4.5)+(J5*6)))),"")</f>
        <v>42</v>
      </c>
      <c r="AI5" s="59">
        <f>IF(ISNUMBER(G5),(MIN(100,(IF(L5&gt;11,10,L5*0.89)+IF(M5&gt;7,10,M5*1.33)+(IF(N5&gt;9,20,N5*2))+(IF(O5&gt;9,30,O5*3))+(P5*4.5)+(Q5*6)))),"")</f>
        <v>26</v>
      </c>
      <c r="AJ5" s="60">
        <f>IF(ISNUMBER(H5),(MIN(100,(IF(S5&gt;11,10,S5*0.89)+IF(T5&gt;7,10,T5*1.33)+(IF(U5&gt;9,20,U5*2))+(IF(V5&gt;9,30,V5*3))+(W5*4.5)+(X5*6)))),"")</f>
        <v>46.78</v>
      </c>
      <c r="AK5" s="61">
        <f>IF(ISNUMBER(I5),(MIN(100,(IF(Z5&gt;11,10,Z5*0.89)+IF(AA5&gt;7,10,AA5*1.33)+(IF(AB5&gt;9,20,AB5*2))+(IF(AC5&gt;9,30,AC5*3))+(AD5*4.5)+(AE5*6)))),"")</f>
        <v>0</v>
      </c>
      <c r="AL5" s="62">
        <f>IF(ISNUMBER(F5),MIN(100,AVERAGE(AH5:AJ5)),"")</f>
        <v>38.26</v>
      </c>
      <c r="AM5" s="63">
        <v>6</v>
      </c>
      <c r="AN5" s="64">
        <v>5</v>
      </c>
      <c r="AO5" s="64">
        <v>6</v>
      </c>
      <c r="AP5" s="64">
        <v>5</v>
      </c>
      <c r="AQ5" s="65">
        <v>2</v>
      </c>
      <c r="AR5" s="65">
        <v>9</v>
      </c>
      <c r="AS5" s="65">
        <v>1</v>
      </c>
      <c r="AT5" s="65">
        <v>0</v>
      </c>
      <c r="AU5" s="64">
        <v>11</v>
      </c>
      <c r="AV5" s="66">
        <v>3</v>
      </c>
      <c r="AW5" s="67">
        <v>7</v>
      </c>
      <c r="AX5" s="64">
        <v>7</v>
      </c>
      <c r="AY5" s="64">
        <v>7</v>
      </c>
      <c r="AZ5" s="64">
        <v>7</v>
      </c>
      <c r="BA5" s="65">
        <v>2</v>
      </c>
      <c r="BB5" s="65">
        <v>10</v>
      </c>
      <c r="BC5" s="65">
        <v>8</v>
      </c>
      <c r="BD5" s="65">
        <v>2</v>
      </c>
      <c r="BE5" s="64">
        <v>20</v>
      </c>
      <c r="BF5" s="66">
        <v>2</v>
      </c>
      <c r="BG5" s="67">
        <v>6</v>
      </c>
      <c r="BH5" s="64">
        <v>6</v>
      </c>
      <c r="BI5" s="64">
        <v>6</v>
      </c>
      <c r="BJ5" s="64">
        <v>7</v>
      </c>
      <c r="BK5" s="65">
        <v>2</v>
      </c>
      <c r="BL5" s="65">
        <v>10</v>
      </c>
      <c r="BM5" s="65">
        <v>8</v>
      </c>
      <c r="BN5" s="65">
        <v>2</v>
      </c>
      <c r="BO5" s="64">
        <v>21</v>
      </c>
      <c r="BP5" s="66">
        <v>2</v>
      </c>
      <c r="BQ5" s="68">
        <f>((AM5+AN5)*1.5)+AO5+(AP5*2)+((AQ5+AR5+AS5+AT5)*0.6)+SUM(AU5:AU5)</f>
        <v>50.7</v>
      </c>
      <c r="BR5" s="69">
        <f>BQ5-((AV5*12.5)/2)</f>
        <v>31.950000000000003</v>
      </c>
      <c r="BS5" s="70">
        <f>((AW5+AX5)*1.5)+AY5+(AZ5*2)+((BA5+BB5+BC5+BD5)*0.6)+SUM(BE5:BE5)</f>
        <v>75.2</v>
      </c>
      <c r="BT5" s="69">
        <f>BS5-(((BF5*12.5)/2))</f>
        <v>62.7</v>
      </c>
      <c r="BU5" s="70">
        <f>((BG5+BH5)*1.5)+BI5+(BJ5*2)+((BK5+BL5+BM5+BN5)*0.6)+SUM(BO5:BO5)</f>
        <v>72.2</v>
      </c>
      <c r="BV5" s="69">
        <f>BU5-(BP5*12.5)/2</f>
        <v>59.7</v>
      </c>
      <c r="BW5" s="71">
        <f>IF(ISNONTEXT(A5),"",((BQ5+BS5+BU5)/3))</f>
        <v>66.033333333333346</v>
      </c>
      <c r="BX5" s="72">
        <f>IF(ISNONTEXT(A5),"",(((K5+R5+Y5+AV5+BF5+BP5)/6)*12.5))</f>
        <v>14.583333333333334</v>
      </c>
      <c r="BY5" s="73">
        <f>(AL5*2.5-(BX5/2))</f>
        <v>88.35833333333332</v>
      </c>
      <c r="BZ5" s="74">
        <f>IF(ISNONTEXT(A5),"",RANK(BY5,BY:BY))</f>
        <v>3</v>
      </c>
      <c r="CA5" s="75">
        <f>IF(ISNONTEXT(A5),"",MAX(0,(BW5*2.5)-(BX5/2)))</f>
        <v>157.79166666666671</v>
      </c>
      <c r="CB5" s="76">
        <f>IF(ISNONTEXT(A5),"",RANK(CA5,CA:CA))</f>
        <v>2</v>
      </c>
      <c r="CC5" s="77">
        <f>IF(ISNONTEXT(A5),"",(CA5+BY5))</f>
        <v>246.15000000000003</v>
      </c>
      <c r="CD5" s="78">
        <f>IF(ISNONTEXT(A5),"",SUM(BZ5,CB5))</f>
        <v>5</v>
      </c>
      <c r="CE5" s="100">
        <f>IF(ISNONTEXT(A5),"",RANK(CD5,CD:CD,1))</f>
        <v>2</v>
      </c>
      <c r="CF5" s="102">
        <f>D5</f>
        <v>1</v>
      </c>
      <c r="CG5" s="105">
        <f>CF5+CE5</f>
        <v>3</v>
      </c>
      <c r="CH5" s="106">
        <f>IF(ISNONTEXT(A5),"",RANK(CG5,CG:CG,1))</f>
        <v>1</v>
      </c>
      <c r="CI5" s="83"/>
      <c r="CJ5" s="84"/>
    </row>
    <row r="6" spans="1:134">
      <c r="A6" s="47" t="s">
        <v>93</v>
      </c>
      <c r="B6" s="48"/>
      <c r="C6" s="49">
        <v>73</v>
      </c>
      <c r="D6" s="50">
        <f>IF(ISNUMBER(C6),RANK(C6,C:C),"")</f>
        <v>3</v>
      </c>
      <c r="E6" s="52">
        <v>0</v>
      </c>
      <c r="F6" s="53">
        <v>22</v>
      </c>
      <c r="G6" s="53">
        <v>8</v>
      </c>
      <c r="H6" s="53">
        <v>1</v>
      </c>
      <c r="I6" s="53">
        <v>0</v>
      </c>
      <c r="J6" s="53">
        <v>0</v>
      </c>
      <c r="K6" s="54">
        <v>0</v>
      </c>
      <c r="L6" s="53">
        <v>0</v>
      </c>
      <c r="M6" s="53">
        <v>15</v>
      </c>
      <c r="N6" s="53">
        <v>11</v>
      </c>
      <c r="O6" s="53">
        <v>4</v>
      </c>
      <c r="P6" s="53">
        <v>0</v>
      </c>
      <c r="Q6" s="53">
        <v>0</v>
      </c>
      <c r="R6" s="54">
        <v>0</v>
      </c>
      <c r="S6" s="53">
        <v>0</v>
      </c>
      <c r="T6" s="53">
        <v>4</v>
      </c>
      <c r="U6" s="53">
        <v>14</v>
      </c>
      <c r="V6" s="53">
        <v>6</v>
      </c>
      <c r="W6" s="53">
        <v>1</v>
      </c>
      <c r="X6" s="53">
        <v>0</v>
      </c>
      <c r="Y6" s="55">
        <v>0</v>
      </c>
      <c r="Z6" s="56"/>
      <c r="AA6" s="53"/>
      <c r="AB6" s="57"/>
      <c r="AC6" s="57"/>
      <c r="AD6" s="58"/>
      <c r="AE6" s="58"/>
      <c r="AF6" s="58"/>
      <c r="AG6" s="58"/>
      <c r="AH6" s="59">
        <f>IF(ISNUMBER(F6),(MIN(100,(IF(E6&gt;11,10,E6*0.89)+IF(F6&gt;7,10,F6*1.33)+(IF(G6&gt;9,20,G6*2))+(IF(H6&gt;9,30,H6*3))+(I6*4.5)+(J6*6)))),"")</f>
        <v>29</v>
      </c>
      <c r="AI6" s="59">
        <f>IF(ISNUMBER(G6),(MIN(100,(IF(L6&gt;11,10,L6*0.89)+IF(M6&gt;7,10,M6*1.33)+(IF(N6&gt;9,20,N6*2))+(IF(O6&gt;9,30,O6*3))+(P6*4.5)+(Q6*6)))),"")</f>
        <v>42</v>
      </c>
      <c r="AJ6" s="60">
        <f>IF(ISNUMBER(H6),(MIN(100,(IF(S6&gt;11,10,S6*0.89)+IF(T6&gt;7,10,T6*1.33)+(IF(U6&gt;9,20,U6*2))+(IF(V6&gt;9,30,V6*3))+(W6*4.5)+(X6*6)))),"")</f>
        <v>47.82</v>
      </c>
      <c r="AK6" s="61">
        <f>IF(ISNUMBER(I6),(MIN(100,(IF(Z6&gt;11,10,Z6*0.89)+IF(AA6&gt;7,10,AA6*1.33)+(IF(AB6&gt;9,20,AB6*2))+(IF(AC6&gt;9,30,AC6*3))+(AD6*4.5)+(AE6*6)))),"")</f>
        <v>0</v>
      </c>
      <c r="AL6" s="62">
        <f>IF(ISNUMBER(F6),MIN(100,AVERAGE(AH6:AJ6)),"")</f>
        <v>39.606666666666662</v>
      </c>
      <c r="AM6" s="63">
        <v>9</v>
      </c>
      <c r="AN6" s="64">
        <v>9</v>
      </c>
      <c r="AO6" s="64">
        <v>6</v>
      </c>
      <c r="AP6" s="64">
        <v>8</v>
      </c>
      <c r="AQ6" s="65">
        <v>4</v>
      </c>
      <c r="AR6" s="65">
        <v>10</v>
      </c>
      <c r="AS6" s="65">
        <v>2</v>
      </c>
      <c r="AT6" s="65">
        <v>2</v>
      </c>
      <c r="AU6" s="64">
        <v>25</v>
      </c>
      <c r="AV6" s="66">
        <v>2</v>
      </c>
      <c r="AW6" s="67">
        <v>8</v>
      </c>
      <c r="AX6" s="64">
        <v>8</v>
      </c>
      <c r="AY6" s="64">
        <v>7</v>
      </c>
      <c r="AZ6" s="64">
        <v>8</v>
      </c>
      <c r="BA6" s="65">
        <v>4</v>
      </c>
      <c r="BB6" s="65">
        <v>10</v>
      </c>
      <c r="BC6" s="65">
        <v>2</v>
      </c>
      <c r="BD6" s="65">
        <v>4</v>
      </c>
      <c r="BE6" s="64">
        <v>23</v>
      </c>
      <c r="BF6" s="66">
        <v>2</v>
      </c>
      <c r="BG6" s="67">
        <v>8</v>
      </c>
      <c r="BH6" s="64">
        <v>7</v>
      </c>
      <c r="BI6" s="64">
        <v>7</v>
      </c>
      <c r="BJ6" s="64">
        <v>6</v>
      </c>
      <c r="BK6" s="65">
        <v>5</v>
      </c>
      <c r="BL6" s="65">
        <v>4</v>
      </c>
      <c r="BM6" s="65">
        <v>6</v>
      </c>
      <c r="BN6" s="65">
        <v>4</v>
      </c>
      <c r="BO6" s="64">
        <v>17</v>
      </c>
      <c r="BP6" s="66">
        <v>2</v>
      </c>
      <c r="BQ6" s="68">
        <f>((AM6+AN6)*1.5)+AO6+(AP6*2)+((AQ6+AR6+AS6+AT6)*0.6)+SUM(AU6:AU6)</f>
        <v>84.8</v>
      </c>
      <c r="BR6" s="69">
        <f>BQ6-((AV6*12.5)/2)</f>
        <v>72.3</v>
      </c>
      <c r="BS6" s="70">
        <f>((AW6+AX6)*1.5)+AY6+(AZ6*2)+((BA6+BB6+BC6+BD6)*0.6)+SUM(BE6:BE6)</f>
        <v>82</v>
      </c>
      <c r="BT6" s="69">
        <f>BS6-(((BF6*12.5)/2))</f>
        <v>69.5</v>
      </c>
      <c r="BU6" s="70">
        <f>((BG6+BH6)*1.5)+BI6+(BJ6*2)+((BK6+BL6+BM6+BN6)*0.6)+SUM(BO6:BO6)</f>
        <v>69.900000000000006</v>
      </c>
      <c r="BV6" s="69">
        <f>BU6-(BP6*12.5)/2</f>
        <v>57.400000000000006</v>
      </c>
      <c r="BW6" s="71">
        <f>IF(ISNONTEXT(A6),"",((BQ6+BS6+BU6)/3))</f>
        <v>78.900000000000006</v>
      </c>
      <c r="BX6" s="72">
        <f>IF(ISNONTEXT(A6),"",(((K6+R6+Y6+AV6+BF6+BP6)/6)*12.5))</f>
        <v>12.5</v>
      </c>
      <c r="BY6" s="73">
        <f>(AL6*2.5-(BX6/2))</f>
        <v>92.766666666666652</v>
      </c>
      <c r="BZ6" s="74">
        <f>IF(ISNONTEXT(A6),"",RANK(BY6,BY:BY))</f>
        <v>1</v>
      </c>
      <c r="CA6" s="75">
        <f>IF(ISNONTEXT(A6),"",MAX(0,(BW6*2.5)-(BX6/2)))</f>
        <v>191</v>
      </c>
      <c r="CB6" s="76">
        <f>IF(ISNONTEXT(A6),"",RANK(CA6,CA:CA))</f>
        <v>1</v>
      </c>
      <c r="CC6" s="77">
        <f>IF(ISNONTEXT(A6),"",(CA6+BY6))</f>
        <v>283.76666666666665</v>
      </c>
      <c r="CD6" s="78">
        <f>IF(ISNONTEXT(A6),"",SUM(BZ6,CB6))</f>
        <v>2</v>
      </c>
      <c r="CE6" s="100">
        <f>IF(ISNONTEXT(A6),"",RANK(CD6,CD:CD,1))</f>
        <v>1</v>
      </c>
      <c r="CF6" s="102">
        <f>D6</f>
        <v>3</v>
      </c>
      <c r="CG6" s="105">
        <f>CF6+CE6</f>
        <v>4</v>
      </c>
      <c r="CH6" s="106">
        <f>IF(ISNONTEXT(A6),"",RANK(CG6,CG:CG,1))</f>
        <v>2</v>
      </c>
      <c r="CI6" s="83"/>
      <c r="CJ6" s="84"/>
    </row>
    <row r="7" spans="1:134">
      <c r="A7" s="47" t="s">
        <v>89</v>
      </c>
      <c r="B7" s="48"/>
      <c r="C7" s="49">
        <v>77</v>
      </c>
      <c r="D7" s="50">
        <f>IF(ISNUMBER(C7),RANK(C7,C:C),"")</f>
        <v>2</v>
      </c>
      <c r="E7" s="52">
        <v>2</v>
      </c>
      <c r="F7" s="53">
        <v>4</v>
      </c>
      <c r="G7" s="53">
        <v>16</v>
      </c>
      <c r="H7" s="53">
        <v>5</v>
      </c>
      <c r="I7" s="53">
        <v>0</v>
      </c>
      <c r="J7" s="53">
        <v>0</v>
      </c>
      <c r="K7" s="54">
        <v>0</v>
      </c>
      <c r="L7" s="53">
        <v>3</v>
      </c>
      <c r="M7" s="53">
        <v>9</v>
      </c>
      <c r="N7" s="53">
        <v>9</v>
      </c>
      <c r="O7" s="53">
        <v>3</v>
      </c>
      <c r="P7" s="53">
        <v>0</v>
      </c>
      <c r="Q7" s="53">
        <v>0</v>
      </c>
      <c r="R7" s="54">
        <v>0</v>
      </c>
      <c r="S7" s="53">
        <v>1</v>
      </c>
      <c r="T7" s="53">
        <v>22</v>
      </c>
      <c r="U7" s="53">
        <v>8</v>
      </c>
      <c r="V7" s="53">
        <v>2</v>
      </c>
      <c r="W7" s="53">
        <v>1</v>
      </c>
      <c r="X7" s="53">
        <v>0</v>
      </c>
      <c r="Y7" s="55">
        <v>0</v>
      </c>
      <c r="Z7" s="56"/>
      <c r="AA7" s="53"/>
      <c r="AB7" s="57"/>
      <c r="AC7" s="57"/>
      <c r="AD7" s="58"/>
      <c r="AE7" s="58"/>
      <c r="AF7" s="58"/>
      <c r="AG7" s="58"/>
      <c r="AH7" s="59">
        <f>IF(ISNUMBER(F7),(MIN(100,(IF(E7&gt;11,10,E7*0.89)+IF(F7&gt;7,10,F7*1.33)+(IF(G7&gt;9,20,G7*2))+(IF(H7&gt;9,30,H7*3))+(I7*4.5)+(J7*6)))),"")</f>
        <v>42.1</v>
      </c>
      <c r="AI7" s="59">
        <f>IF(ISNUMBER(G7),(MIN(100,(IF(L7&gt;11,10,L7*0.89)+IF(M7&gt;7,10,M7*1.33)+(IF(N7&gt;9,20,N7*2))+(IF(O7&gt;9,30,O7*3))+(P7*4.5)+(Q7*6)))),"")</f>
        <v>39.67</v>
      </c>
      <c r="AJ7" s="60">
        <f>IF(ISNUMBER(H7),(MIN(100,(IF(S7&gt;11,10,S7*0.89)+IF(T7&gt;7,10,T7*1.33)+(IF(U7&gt;9,20,U7*2))+(IF(V7&gt;9,30,V7*3))+(W7*4.5)+(X7*6)))),"")</f>
        <v>37.39</v>
      </c>
      <c r="AK7" s="61">
        <f>IF(ISNUMBER(I7),(MIN(100,(IF(Z7&gt;11,10,Z7*0.89)+IF(AA7&gt;7,10,AA7*1.33)+(IF(AB7&gt;9,20,AB7*2))+(IF(AC7&gt;9,30,AC7*3))+(AD7*4.5)+(AE7*6)))),"")</f>
        <v>0</v>
      </c>
      <c r="AL7" s="62">
        <f>IF(ISNUMBER(F7),MIN(100,AVERAGE(AH7:AJ7)),"")</f>
        <v>39.720000000000006</v>
      </c>
      <c r="AM7" s="63">
        <v>5</v>
      </c>
      <c r="AN7" s="64">
        <v>5</v>
      </c>
      <c r="AO7" s="64">
        <v>5</v>
      </c>
      <c r="AP7" s="64">
        <v>5</v>
      </c>
      <c r="AQ7" s="65">
        <v>1</v>
      </c>
      <c r="AR7" s="65">
        <v>6</v>
      </c>
      <c r="AS7" s="65">
        <v>5</v>
      </c>
      <c r="AT7" s="65">
        <v>2</v>
      </c>
      <c r="AU7" s="64">
        <v>8</v>
      </c>
      <c r="AV7" s="66">
        <v>2</v>
      </c>
      <c r="AW7" s="67">
        <v>7</v>
      </c>
      <c r="AX7" s="64">
        <v>7</v>
      </c>
      <c r="AY7" s="64">
        <v>7</v>
      </c>
      <c r="AZ7" s="64">
        <v>7</v>
      </c>
      <c r="BA7" s="65">
        <v>4</v>
      </c>
      <c r="BB7" s="65">
        <v>10</v>
      </c>
      <c r="BC7" s="65">
        <v>6</v>
      </c>
      <c r="BD7" s="65">
        <v>3</v>
      </c>
      <c r="BE7" s="64">
        <v>18</v>
      </c>
      <c r="BF7" s="66">
        <v>3</v>
      </c>
      <c r="BG7" s="67">
        <v>7</v>
      </c>
      <c r="BH7" s="64">
        <v>8</v>
      </c>
      <c r="BI7" s="64">
        <v>7</v>
      </c>
      <c r="BJ7" s="64">
        <v>7</v>
      </c>
      <c r="BK7" s="65">
        <v>2</v>
      </c>
      <c r="BL7" s="65">
        <v>10</v>
      </c>
      <c r="BM7" s="65">
        <v>6</v>
      </c>
      <c r="BN7" s="65">
        <v>4</v>
      </c>
      <c r="BO7" s="64">
        <v>20</v>
      </c>
      <c r="BP7" s="66">
        <v>3</v>
      </c>
      <c r="BQ7" s="68">
        <f>((AM7+AN7)*1.5)+AO7+(AP7*2)+((AQ7+AR7+AS7+AT7)*0.6)+SUM(AU7:AU7)</f>
        <v>46.4</v>
      </c>
      <c r="BR7" s="69">
        <f>BQ7-((AV7*12.5)/2)</f>
        <v>33.9</v>
      </c>
      <c r="BS7" s="70">
        <f>((AW7+AX7)*1.5)+AY7+(AZ7*2)+((BA7+BB7+BC7+BD7)*0.6)+SUM(BE7:BE7)</f>
        <v>73.8</v>
      </c>
      <c r="BT7" s="69">
        <f>BS7-(((BF7*12.5)/2))</f>
        <v>55.05</v>
      </c>
      <c r="BU7" s="70">
        <f>((BG7+BH7)*1.5)+BI7+(BJ7*2)+((BK7+BL7+BM7+BN7)*0.6)+SUM(BO7:BO7)</f>
        <v>76.7</v>
      </c>
      <c r="BV7" s="69">
        <f>BU7-(BP7*12.5)/2</f>
        <v>57.95</v>
      </c>
      <c r="BW7" s="71">
        <f>IF(ISNONTEXT(A7),"",((BQ7+BS7+BU7)/3))</f>
        <v>65.633333333333326</v>
      </c>
      <c r="BX7" s="72">
        <f>IF(ISNONTEXT(A7),"",(((K7+R7+Y7+AV7+BF7+BP7)/6)*12.5))</f>
        <v>16.666666666666664</v>
      </c>
      <c r="BY7" s="73">
        <f>(AL7*2.5-(BX7/2))</f>
        <v>90.966666666666683</v>
      </c>
      <c r="BZ7" s="74">
        <f>IF(ISNONTEXT(A7),"",RANK(BY7,BY:BY))</f>
        <v>2</v>
      </c>
      <c r="CA7" s="75">
        <f>IF(ISNONTEXT(A7),"",MAX(0,(BW7*2.5)-(BX7/2)))</f>
        <v>155.74999999999997</v>
      </c>
      <c r="CB7" s="76">
        <f>IF(ISNONTEXT(A7),"",RANK(CA7,CA:CA))</f>
        <v>3</v>
      </c>
      <c r="CC7" s="77">
        <f>IF(ISNONTEXT(A7),"",(CA7+BY7))</f>
        <v>246.71666666666664</v>
      </c>
      <c r="CD7" s="78">
        <f>IF(ISNONTEXT(A7),"",SUM(BZ7,CB7))</f>
        <v>5</v>
      </c>
      <c r="CE7" s="100">
        <f>IF(ISNONTEXT(A7),"",RANK(CD7,CD:CD,1))</f>
        <v>2</v>
      </c>
      <c r="CF7" s="102">
        <f>D7</f>
        <v>2</v>
      </c>
      <c r="CG7" s="105">
        <f>CF7+CE7</f>
        <v>4</v>
      </c>
      <c r="CH7" s="106">
        <v>3</v>
      </c>
      <c r="CI7" s="83"/>
      <c r="CJ7" s="84"/>
    </row>
    <row r="8" spans="1:134">
      <c r="A8" s="47" t="s">
        <v>92</v>
      </c>
      <c r="B8" s="48"/>
      <c r="C8" s="49">
        <v>65</v>
      </c>
      <c r="D8" s="50">
        <f>IF(ISNUMBER(C8),RANK(C8,C:C),"")</f>
        <v>4</v>
      </c>
      <c r="E8" s="52">
        <v>1</v>
      </c>
      <c r="F8" s="53">
        <v>12</v>
      </c>
      <c r="G8" s="53">
        <v>9</v>
      </c>
      <c r="H8" s="53">
        <v>1</v>
      </c>
      <c r="I8" s="53">
        <v>0</v>
      </c>
      <c r="J8" s="53">
        <v>0</v>
      </c>
      <c r="K8" s="54">
        <v>0</v>
      </c>
      <c r="L8" s="53">
        <v>1</v>
      </c>
      <c r="M8" s="53">
        <v>22</v>
      </c>
      <c r="N8" s="53">
        <v>5</v>
      </c>
      <c r="O8" s="53">
        <v>0</v>
      </c>
      <c r="P8" s="53">
        <v>0</v>
      </c>
      <c r="Q8" s="53">
        <v>0</v>
      </c>
      <c r="R8" s="54">
        <v>0</v>
      </c>
      <c r="S8" s="53">
        <v>1</v>
      </c>
      <c r="T8" s="53">
        <v>9</v>
      </c>
      <c r="U8" s="53">
        <v>10</v>
      </c>
      <c r="V8" s="53">
        <v>0</v>
      </c>
      <c r="W8" s="53">
        <v>0</v>
      </c>
      <c r="X8" s="53">
        <v>0</v>
      </c>
      <c r="Y8" s="55">
        <v>0</v>
      </c>
      <c r="Z8" s="56"/>
      <c r="AA8" s="53"/>
      <c r="AB8" s="57"/>
      <c r="AC8" s="57"/>
      <c r="AD8" s="58"/>
      <c r="AE8" s="58"/>
      <c r="AF8" s="58"/>
      <c r="AG8" s="58"/>
      <c r="AH8" s="59">
        <f>IF(ISNUMBER(F8),(MIN(100,(IF(E8&gt;11,10,E8*0.89)+IF(F8&gt;7,10,F8*1.33)+(IF(G8&gt;9,20,G8*2))+(IF(H8&gt;9,30,H8*3))+(I8*4.5)+(J8*6)))),"")</f>
        <v>31.89</v>
      </c>
      <c r="AI8" s="59">
        <f>IF(ISNUMBER(G8),(MIN(100,(IF(L8&gt;11,10,L8*0.89)+IF(M8&gt;7,10,M8*1.33)+(IF(N8&gt;9,20,N8*2))+(IF(O8&gt;9,30,O8*3))+(P8*4.5)+(Q8*6)))),"")</f>
        <v>20.89</v>
      </c>
      <c r="AJ8" s="60">
        <f>IF(ISNUMBER(H8),(MIN(100,(IF(S8&gt;11,10,S8*0.89)+IF(T8&gt;7,10,T8*1.33)+(IF(U8&gt;9,20,U8*2))+(IF(V8&gt;9,30,V8*3))+(W8*4.5)+(X8*6)))),"")</f>
        <v>30.89</v>
      </c>
      <c r="AK8" s="61">
        <f>IF(ISNUMBER(I8),(MIN(100,(IF(Z8&gt;11,10,Z8*0.89)+IF(AA8&gt;7,10,AA8*1.33)+(IF(AB8&gt;9,20,AB8*2))+(IF(AC8&gt;9,30,AC8*3))+(AD8*4.5)+(AE8*6)))),"")</f>
        <v>0</v>
      </c>
      <c r="AL8" s="62">
        <f>IF(ISNUMBER(F8),MIN(100,AVERAGE(AH8:AJ8)),"")</f>
        <v>27.89</v>
      </c>
      <c r="AM8" s="63">
        <v>6</v>
      </c>
      <c r="AN8" s="64">
        <v>7</v>
      </c>
      <c r="AO8" s="64">
        <v>7</v>
      </c>
      <c r="AP8" s="64">
        <v>7</v>
      </c>
      <c r="AQ8" s="65">
        <v>7</v>
      </c>
      <c r="AR8" s="65">
        <v>4</v>
      </c>
      <c r="AS8" s="65">
        <v>2</v>
      </c>
      <c r="AT8" s="65">
        <v>6</v>
      </c>
      <c r="AU8" s="64">
        <v>19</v>
      </c>
      <c r="AV8" s="66">
        <v>3</v>
      </c>
      <c r="AW8" s="67">
        <v>7</v>
      </c>
      <c r="AX8" s="64">
        <v>7</v>
      </c>
      <c r="AY8" s="64">
        <v>8</v>
      </c>
      <c r="AZ8" s="64">
        <v>8</v>
      </c>
      <c r="BA8" s="65">
        <v>8</v>
      </c>
      <c r="BB8" s="65">
        <v>4</v>
      </c>
      <c r="BC8" s="65">
        <v>2</v>
      </c>
      <c r="BD8" s="65">
        <v>6</v>
      </c>
      <c r="BE8" s="64">
        <v>23</v>
      </c>
      <c r="BF8" s="66">
        <v>3</v>
      </c>
      <c r="BG8" s="67">
        <v>3</v>
      </c>
      <c r="BH8" s="64">
        <v>3</v>
      </c>
      <c r="BI8" s="64">
        <v>3</v>
      </c>
      <c r="BJ8" s="64">
        <v>5</v>
      </c>
      <c r="BK8" s="65">
        <v>5</v>
      </c>
      <c r="BL8" s="65">
        <v>2</v>
      </c>
      <c r="BM8" s="65">
        <v>0</v>
      </c>
      <c r="BN8" s="65">
        <v>2</v>
      </c>
      <c r="BO8" s="64">
        <v>13</v>
      </c>
      <c r="BP8" s="66">
        <v>1</v>
      </c>
      <c r="BQ8" s="68">
        <f>((AM8+AN8)*1.5)+AO8+(AP8*2)+((AQ8+AR8+AS8+AT8)*0.6)+SUM(AU8:AU8)</f>
        <v>70.900000000000006</v>
      </c>
      <c r="BR8" s="69">
        <f>BQ8-((AV8*12.5)/2)</f>
        <v>52.150000000000006</v>
      </c>
      <c r="BS8" s="70">
        <f>((AW8+AX8)*1.5)+AY8+(AZ8*2)+((BA8+BB8+BC8+BD8)*0.6)+SUM(BE8:BE8)</f>
        <v>80</v>
      </c>
      <c r="BT8" s="69">
        <f>BS8-(((BF8*12.5)/2))</f>
        <v>61.25</v>
      </c>
      <c r="BU8" s="70">
        <f>((BG8+BH8)*1.5)+BI8+(BJ8*2)+((BK8+BL8+BM8+BN8)*0.6)+SUM(BO8:BO8)</f>
        <v>40.4</v>
      </c>
      <c r="BV8" s="69">
        <f>BU8-(BP8*12.5)/2</f>
        <v>34.15</v>
      </c>
      <c r="BW8" s="71">
        <f>IF(ISNONTEXT(A8),"",((BQ8+BS8+BU8)/3))</f>
        <v>63.766666666666673</v>
      </c>
      <c r="BX8" s="72">
        <f>IF(ISNONTEXT(A8),"",(((K8+R8+Y8+AV8+BF8+BP8)/6)*12.5))</f>
        <v>14.583333333333334</v>
      </c>
      <c r="BY8" s="73">
        <f>(AL8*2.5-(BX8/2))</f>
        <v>62.43333333333333</v>
      </c>
      <c r="BZ8" s="74">
        <f>IF(ISNONTEXT(A8),"",RANK(BY8,BY:BY))</f>
        <v>5</v>
      </c>
      <c r="CA8" s="75">
        <f>IF(ISNONTEXT(A8),"",MAX(0,(BW8*2.5)-(BX8/2)))</f>
        <v>152.12500000000003</v>
      </c>
      <c r="CB8" s="76">
        <f>IF(ISNONTEXT(A8),"",RANK(CA8,CA:CA))</f>
        <v>4</v>
      </c>
      <c r="CC8" s="77">
        <f>IF(ISNONTEXT(A8),"",(CA8+BY8))</f>
        <v>214.55833333333337</v>
      </c>
      <c r="CD8" s="78">
        <f>IF(ISNONTEXT(A8),"",SUM(BZ8,CB8))</f>
        <v>9</v>
      </c>
      <c r="CE8" s="100">
        <f>IF(ISNONTEXT(A8),"",RANK(CD8,CD:CD,1))</f>
        <v>4</v>
      </c>
      <c r="CF8" s="102">
        <f>D8</f>
        <v>4</v>
      </c>
      <c r="CG8" s="105">
        <f>CF8+CE8</f>
        <v>8</v>
      </c>
      <c r="CH8" s="106">
        <f>IF(ISNONTEXT(A8),"",RANK(CG8,CG:CG,1))</f>
        <v>4</v>
      </c>
      <c r="CI8" s="83"/>
      <c r="CJ8" s="84"/>
    </row>
    <row r="9" spans="1:134">
      <c r="A9" s="47" t="s">
        <v>94</v>
      </c>
      <c r="B9" s="48"/>
      <c r="C9" s="49">
        <v>55</v>
      </c>
      <c r="D9" s="50">
        <f>IF(ISNUMBER(C9),RANK(C9,C:C),"")</f>
        <v>5</v>
      </c>
      <c r="E9" s="52">
        <v>0</v>
      </c>
      <c r="F9" s="53">
        <v>24</v>
      </c>
      <c r="G9" s="53">
        <v>4</v>
      </c>
      <c r="H9" s="53">
        <v>2</v>
      </c>
      <c r="I9" s="53">
        <v>0</v>
      </c>
      <c r="J9" s="53">
        <v>0</v>
      </c>
      <c r="K9" s="54">
        <v>0</v>
      </c>
      <c r="L9" s="53">
        <v>1</v>
      </c>
      <c r="M9" s="53">
        <v>10</v>
      </c>
      <c r="N9" s="53">
        <v>13</v>
      </c>
      <c r="O9" s="53">
        <v>3</v>
      </c>
      <c r="P9" s="53">
        <v>0</v>
      </c>
      <c r="Q9" s="53">
        <v>0</v>
      </c>
      <c r="R9" s="54">
        <v>0</v>
      </c>
      <c r="S9" s="53">
        <v>0</v>
      </c>
      <c r="T9" s="53">
        <v>13</v>
      </c>
      <c r="U9" s="53">
        <v>9</v>
      </c>
      <c r="V9" s="53">
        <v>3</v>
      </c>
      <c r="W9" s="53">
        <v>0</v>
      </c>
      <c r="X9" s="53">
        <v>0</v>
      </c>
      <c r="Y9" s="55">
        <v>0</v>
      </c>
      <c r="Z9" s="56"/>
      <c r="AA9" s="53"/>
      <c r="AB9" s="57"/>
      <c r="AC9" s="57"/>
      <c r="AD9" s="58"/>
      <c r="AE9" s="58"/>
      <c r="AF9" s="58"/>
      <c r="AG9" s="58"/>
      <c r="AH9" s="59">
        <f>IF(ISNUMBER(F9),(MIN(100,(IF(E9&gt;11,10,E9*0.89)+IF(F9&gt;7,10,F9*1.33)+(IF(G9&gt;9,20,G9*2))+(IF(H9&gt;9,30,H9*3))+(I9*4.5)+(J9*6)))),"")</f>
        <v>24</v>
      </c>
      <c r="AI9" s="59">
        <f>IF(ISNUMBER(G9),(MIN(100,(IF(L9&gt;11,10,L9*0.89)+IF(M9&gt;7,10,M9*1.33)+(IF(N9&gt;9,20,N9*2))+(IF(O9&gt;9,30,O9*3))+(P9*4.5)+(Q9*6)))),"")</f>
        <v>39.89</v>
      </c>
      <c r="AJ9" s="60">
        <f>IF(ISNUMBER(H9),(MIN(100,(IF(S9&gt;11,10,S9*0.89)+IF(T9&gt;7,10,T9*1.33)+(IF(U9&gt;9,20,U9*2))+(IF(V9&gt;9,30,V9*3))+(W9*4.5)+(X9*6)))),"")</f>
        <v>37</v>
      </c>
      <c r="AK9" s="61">
        <f>IF(ISNUMBER(I9),(MIN(100,(IF(Z9&gt;11,10,Z9*0.89)+IF(AA9&gt;7,10,AA9*1.33)+(IF(AB9&gt;9,20,AB9*2))+(IF(AC9&gt;9,30,AC9*3))+(AD9*4.5)+(AE9*6)))),"")</f>
        <v>0</v>
      </c>
      <c r="AL9" s="62">
        <f>IF(ISNUMBER(F9),MIN(100,AVERAGE(AH9:AJ9)),"")</f>
        <v>33.630000000000003</v>
      </c>
      <c r="AM9" s="63">
        <v>3</v>
      </c>
      <c r="AN9" s="64">
        <v>3</v>
      </c>
      <c r="AO9" s="64">
        <v>4</v>
      </c>
      <c r="AP9" s="64">
        <v>3</v>
      </c>
      <c r="AQ9" s="65">
        <v>2</v>
      </c>
      <c r="AR9" s="65">
        <v>4</v>
      </c>
      <c r="AS9" s="65">
        <v>2</v>
      </c>
      <c r="AT9" s="65">
        <v>2</v>
      </c>
      <c r="AU9" s="64">
        <v>11</v>
      </c>
      <c r="AV9" s="66">
        <v>4</v>
      </c>
      <c r="AW9" s="67">
        <v>6</v>
      </c>
      <c r="AX9" s="64">
        <v>7</v>
      </c>
      <c r="AY9" s="64">
        <v>8</v>
      </c>
      <c r="AZ9" s="64">
        <v>8</v>
      </c>
      <c r="BA9" s="65">
        <v>6</v>
      </c>
      <c r="BB9" s="65">
        <v>4</v>
      </c>
      <c r="BC9" s="65">
        <v>2</v>
      </c>
      <c r="BD9" s="65">
        <v>5</v>
      </c>
      <c r="BE9" s="64">
        <v>20</v>
      </c>
      <c r="BF9" s="66">
        <v>4</v>
      </c>
      <c r="BG9" s="67">
        <v>8</v>
      </c>
      <c r="BH9" s="64">
        <v>8</v>
      </c>
      <c r="BI9" s="64">
        <v>7</v>
      </c>
      <c r="BJ9" s="64">
        <v>7</v>
      </c>
      <c r="BK9" s="65">
        <v>6</v>
      </c>
      <c r="BL9" s="65">
        <v>4</v>
      </c>
      <c r="BM9" s="65">
        <v>2</v>
      </c>
      <c r="BN9" s="65">
        <v>4</v>
      </c>
      <c r="BO9" s="64">
        <v>24</v>
      </c>
      <c r="BP9" s="66">
        <v>4</v>
      </c>
      <c r="BQ9" s="68">
        <f>((AM9+AN9)*1.5)+AO9+(AP9*2)+((AQ9+AR9+AS9+AT9)*0.6)+SUM(AU9:AU9)</f>
        <v>36</v>
      </c>
      <c r="BR9" s="69">
        <f>BQ9-((AV9*12.5)/2)</f>
        <v>11</v>
      </c>
      <c r="BS9" s="70">
        <f>((AW9+AX9)*1.5)+AY9+(AZ9*2)+((BA9+BB9+BC9+BD9)*0.6)+SUM(BE9:BE9)</f>
        <v>73.7</v>
      </c>
      <c r="BT9" s="69">
        <f>BS9-(((BF9*12.5)/2))</f>
        <v>48.7</v>
      </c>
      <c r="BU9" s="70">
        <f>((BG9+BH9)*1.5)+BI9+(BJ9*2)+((BK9+BL9+BM9+BN9)*0.6)+SUM(BO9:BO9)</f>
        <v>78.599999999999994</v>
      </c>
      <c r="BV9" s="69">
        <f>BU9-(BP9*12.5)/2</f>
        <v>53.599999999999994</v>
      </c>
      <c r="BW9" s="71">
        <f>IF(ISNONTEXT(A9),"",((BQ9+BS9+BU9)/3))</f>
        <v>62.766666666666673</v>
      </c>
      <c r="BX9" s="72">
        <f>IF(ISNONTEXT(A9),"",(((K9+R9+Y9+AV9+BF9+BP9)/6)*12.5))</f>
        <v>25</v>
      </c>
      <c r="BY9" s="73">
        <f>(AL9*2.5-(BX9/2))</f>
        <v>71.575000000000003</v>
      </c>
      <c r="BZ9" s="74">
        <f>IF(ISNONTEXT(A9),"",RANK(BY9,BY:BY))</f>
        <v>4</v>
      </c>
      <c r="CA9" s="75">
        <f>IF(ISNONTEXT(A9),"",MAX(0,(BW9*2.5)-(BX9/2)))</f>
        <v>144.41666666666669</v>
      </c>
      <c r="CB9" s="76">
        <f>IF(ISNONTEXT(A9),"",RANK(CA9,CA:CA))</f>
        <v>5</v>
      </c>
      <c r="CC9" s="77">
        <f>IF(ISNONTEXT(A9),"",(CA9+BY9))</f>
        <v>215.99166666666667</v>
      </c>
      <c r="CD9" s="78">
        <f>IF(ISNONTEXT(A9),"",SUM(BZ9,CB9))</f>
        <v>9</v>
      </c>
      <c r="CE9" s="100">
        <f>IF(ISNONTEXT(A9),"",RANK(CD9,CD:CD,1))</f>
        <v>4</v>
      </c>
      <c r="CF9" s="102">
        <f>D9</f>
        <v>5</v>
      </c>
      <c r="CG9" s="105">
        <f>CF9+CE9</f>
        <v>9</v>
      </c>
      <c r="CH9" s="106">
        <f>IF(ISNONTEXT(A9),"",RANK(CG9,CG:CG,1))</f>
        <v>5</v>
      </c>
      <c r="CI9" s="83"/>
      <c r="CJ9" s="84"/>
    </row>
  </sheetData>
  <protectedRanges>
    <protectedRange sqref="AV4:BD4 BF4:BN4 BP4 AM4:AT4" name="Tartomány1_1_2_2_2_1_1"/>
    <protectedRange sqref="T3:Y3 AA3:AK3 N3:R3" name="Tartomány1_1_1_1_3"/>
  </protectedRanges>
  <sortState ref="A5:CH10">
    <sortCondition ref="CH5:CH10"/>
  </sortState>
  <mergeCells count="20">
    <mergeCell ref="CG1:CH3"/>
    <mergeCell ref="A3:A4"/>
    <mergeCell ref="B3:B4"/>
    <mergeCell ref="C3:D3"/>
    <mergeCell ref="E3:K3"/>
    <mergeCell ref="L3:R3"/>
    <mergeCell ref="S3:Y3"/>
    <mergeCell ref="AD3:AV3"/>
    <mergeCell ref="AW3:BF3"/>
    <mergeCell ref="AD1:BW2"/>
    <mergeCell ref="BX1:BX3"/>
    <mergeCell ref="BY1:BZ3"/>
    <mergeCell ref="CA1:CB3"/>
    <mergeCell ref="CC1:CE3"/>
    <mergeCell ref="BG3:BP3"/>
    <mergeCell ref="BQ3:BR3"/>
    <mergeCell ref="BS3:BT3"/>
    <mergeCell ref="BU3:BV3"/>
    <mergeCell ref="BW3:BW4"/>
    <mergeCell ref="CF1:CF3"/>
  </mergeCells>
  <conditionalFormatting sqref="AH5:AK5">
    <cfRule type="top10" dxfId="39" priority="5" bottom="1" rank="1"/>
    <cfRule type="top10" dxfId="38" priority="6" rank="1"/>
  </conditionalFormatting>
  <conditionalFormatting sqref="BU5 BQ5 BS5">
    <cfRule type="top10" dxfId="37" priority="7" bottom="1" rank="1"/>
    <cfRule type="top10" dxfId="36" priority="8" rank="1"/>
  </conditionalFormatting>
  <conditionalFormatting sqref="AH6:AK7">
    <cfRule type="top10" dxfId="35" priority="9" bottom="1" rank="1"/>
    <cfRule type="top10" dxfId="34" priority="10" rank="1"/>
  </conditionalFormatting>
  <conditionalFormatting sqref="BU6:BU7 BQ6:BQ7 BS6:BS7">
    <cfRule type="top10" dxfId="33" priority="11" bottom="1" rank="1"/>
    <cfRule type="top10" dxfId="32" priority="12" rank="1"/>
  </conditionalFormatting>
  <conditionalFormatting sqref="AH8:AK9">
    <cfRule type="top10" dxfId="31" priority="77" bottom="1" rank="1"/>
    <cfRule type="top10" dxfId="30" priority="78" rank="1"/>
  </conditionalFormatting>
  <conditionalFormatting sqref="BU8:BU9 BQ8:BQ9 BS8:BS9">
    <cfRule type="top10" dxfId="29" priority="81" bottom="1" rank="1"/>
    <cfRule type="top10" dxfId="28" priority="82" rank="1"/>
  </conditionalFormatting>
  <dataValidations count="3">
    <dataValidation type="decimal" allowBlank="1" showInputMessage="1" showErrorMessage="1" sqref="AX10:AX1048576 BD10:BD1048576 AQ10:AQ1048576 BI10:BI1048576 BI1:BI2 AQ1:AQ2 BD1:BD2 AX1:AX2">
      <formula1>0</formula1>
      <formula2>20</formula2>
    </dataValidation>
    <dataValidation type="decimal" allowBlank="1" showInputMessage="1" showErrorMessage="1" sqref="BG10:BH1048576 AT10:AW1048576 BB10:BC1048576 AO10:AP1048576 BG1:BH2 BB1:BC2 AO1:AP2 AT1:AW2">
      <formula1>0</formula1>
      <formula2>5</formula2>
    </dataValidation>
    <dataValidation type="decimal" allowBlank="1" showInputMessage="1" showErrorMessage="1" sqref="AD10:AN1048576 AZ10:BA1048576 BJ10:BO1048576 BE10:BF1048576 AR10:AS1048576 BE1:BF2 AZ1:BA2 AE1:AN2 AR1:AS2 AD1:AD3 BJ1:BO2 AM4:AU4 BG4:BO4 AW4:BE4 AW3 BG3">
      <formula1>0</formula1>
      <formula2>10</formula2>
    </dataValidation>
  </dataValidation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D8"/>
  <sheetViews>
    <sheetView workbookViewId="0">
      <pane xSplit="1" topLeftCell="B1" activePane="topRight" state="frozen"/>
      <selection pane="topRight" activeCell="E1" sqref="E1:BW1048576"/>
    </sheetView>
  </sheetViews>
  <sheetFormatPr defaultColWidth="9.140625" defaultRowHeight="15.75"/>
  <cols>
    <col min="1" max="1" width="35.5703125" style="1" customWidth="1"/>
    <col min="2" max="2" width="25" style="9" customWidth="1"/>
    <col min="3" max="4" width="4.7109375" style="9" customWidth="1"/>
    <col min="5" max="5" width="2.5703125" style="5" hidden="1" customWidth="1"/>
    <col min="6" max="6" width="3.140625" style="5" hidden="1" customWidth="1"/>
    <col min="7" max="12" width="2.7109375" style="5" hidden="1" customWidth="1"/>
    <col min="13" max="13" width="3.28515625" style="6" hidden="1" customWidth="1"/>
    <col min="14" max="20" width="2.7109375" style="5" hidden="1" customWidth="1"/>
    <col min="21" max="21" width="3.140625" style="6" hidden="1" customWidth="1"/>
    <col min="22" max="25" width="2.7109375" style="5" hidden="1" customWidth="1"/>
    <col min="26" max="26" width="2" style="7" hidden="1" customWidth="1"/>
    <col min="27" max="27" width="2" style="5" hidden="1" customWidth="1"/>
    <col min="28" max="28" width="2" style="8" hidden="1" customWidth="1"/>
    <col min="29" max="33" width="2" style="7" hidden="1" customWidth="1"/>
    <col min="34" max="35" width="5.85546875" style="85" hidden="1" customWidth="1"/>
    <col min="36" max="36" width="5.85546875" style="86" hidden="1" customWidth="1"/>
    <col min="37" max="37" width="7.28515625" style="87" hidden="1" customWidth="1"/>
    <col min="38" max="38" width="7.85546875" style="7" hidden="1" customWidth="1"/>
    <col min="39" max="42" width="4.28515625" style="88" hidden="1" customWidth="1"/>
    <col min="43" max="44" width="4.28515625" style="89" hidden="1" customWidth="1"/>
    <col min="45" max="47" width="4.28515625" style="88" hidden="1" customWidth="1"/>
    <col min="48" max="50" width="4.28515625" style="10" hidden="1" customWidth="1"/>
    <col min="51" max="51" width="3" style="90" hidden="1" customWidth="1"/>
    <col min="52" max="67" width="4.28515625" style="10" hidden="1" customWidth="1"/>
    <col min="68" max="68" width="3" style="10" hidden="1" customWidth="1"/>
    <col min="69" max="69" width="6.42578125" style="91" hidden="1" customWidth="1"/>
    <col min="70" max="70" width="6" style="92" hidden="1" customWidth="1"/>
    <col min="71" max="71" width="6.5703125" style="91" hidden="1" customWidth="1"/>
    <col min="72" max="72" width="7.140625" style="92" hidden="1" customWidth="1"/>
    <col min="73" max="73" width="7.42578125" style="91" hidden="1" customWidth="1"/>
    <col min="74" max="74" width="8" style="92" hidden="1" customWidth="1"/>
    <col min="75" max="75" width="6.42578125" style="93" hidden="1" customWidth="1"/>
    <col min="76" max="76" width="8.7109375" style="94" customWidth="1"/>
    <col min="77" max="77" width="7.42578125" style="10" customWidth="1"/>
    <col min="78" max="78" width="5.85546875" style="95" customWidth="1"/>
    <col min="79" max="79" width="8.28515625" style="96" bestFit="1" customWidth="1"/>
    <col min="80" max="80" width="6.28515625" style="97" customWidth="1"/>
    <col min="81" max="81" width="7.7109375" style="96" customWidth="1"/>
    <col min="82" max="82" width="8.5703125" style="1" customWidth="1"/>
    <col min="83" max="83" width="9.140625" style="98"/>
    <col min="84" max="85" width="10.7109375" style="1" customWidth="1"/>
    <col min="86" max="86" width="12.5703125" style="2" customWidth="1"/>
    <col min="87" max="16384" width="9.140625" style="1"/>
  </cols>
  <sheetData>
    <row r="1" spans="1:134" s="3" customFormat="1" ht="15" customHeight="1"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6"/>
      <c r="N1" s="5"/>
      <c r="O1" s="5"/>
      <c r="P1" s="5"/>
      <c r="Q1" s="5"/>
      <c r="R1" s="5"/>
      <c r="S1" s="5"/>
      <c r="T1" s="5"/>
      <c r="U1" s="6"/>
      <c r="V1" s="5"/>
      <c r="W1" s="5"/>
      <c r="X1" s="5"/>
      <c r="Y1" s="5"/>
      <c r="Z1" s="7"/>
      <c r="AA1" s="5"/>
      <c r="AB1" s="8"/>
      <c r="AC1" s="7"/>
      <c r="AD1" s="171" t="s">
        <v>0</v>
      </c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  <c r="BH1" s="172"/>
      <c r="BI1" s="172"/>
      <c r="BJ1" s="172"/>
      <c r="BK1" s="172"/>
      <c r="BL1" s="172"/>
      <c r="BM1" s="172"/>
      <c r="BN1" s="172"/>
      <c r="BO1" s="172"/>
      <c r="BP1" s="172"/>
      <c r="BQ1" s="172"/>
      <c r="BR1" s="172"/>
      <c r="BS1" s="172"/>
      <c r="BT1" s="172"/>
      <c r="BU1" s="172"/>
      <c r="BV1" s="172"/>
      <c r="BW1" s="173"/>
      <c r="BX1" s="177" t="s">
        <v>1</v>
      </c>
      <c r="BY1" s="180" t="s">
        <v>2</v>
      </c>
      <c r="BZ1" s="181"/>
      <c r="CA1" s="180" t="s">
        <v>3</v>
      </c>
      <c r="CB1" s="181"/>
      <c r="CC1" s="186" t="s">
        <v>4</v>
      </c>
      <c r="CD1" s="187"/>
      <c r="CE1" s="202"/>
      <c r="CF1" s="195" t="s">
        <v>5</v>
      </c>
      <c r="CG1" s="198" t="s">
        <v>6</v>
      </c>
      <c r="CH1" s="199"/>
    </row>
    <row r="2" spans="1:134" ht="15">
      <c r="AD2" s="174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5"/>
      <c r="AV2" s="175"/>
      <c r="AW2" s="175"/>
      <c r="AX2" s="175"/>
      <c r="AY2" s="175"/>
      <c r="AZ2" s="175"/>
      <c r="BA2" s="175"/>
      <c r="BB2" s="175"/>
      <c r="BC2" s="175"/>
      <c r="BD2" s="175"/>
      <c r="BE2" s="175"/>
      <c r="BF2" s="175"/>
      <c r="BG2" s="175"/>
      <c r="BH2" s="175"/>
      <c r="BI2" s="175"/>
      <c r="BJ2" s="175"/>
      <c r="BK2" s="175"/>
      <c r="BL2" s="175"/>
      <c r="BM2" s="175"/>
      <c r="BN2" s="175"/>
      <c r="BO2" s="175"/>
      <c r="BP2" s="175"/>
      <c r="BQ2" s="175"/>
      <c r="BR2" s="175"/>
      <c r="BS2" s="175"/>
      <c r="BT2" s="175"/>
      <c r="BU2" s="175"/>
      <c r="BV2" s="175"/>
      <c r="BW2" s="176"/>
      <c r="BX2" s="178"/>
      <c r="BY2" s="182"/>
      <c r="BZ2" s="183"/>
      <c r="CA2" s="182"/>
      <c r="CB2" s="183"/>
      <c r="CC2" s="189"/>
      <c r="CD2" s="190"/>
      <c r="CE2" s="203"/>
      <c r="CF2" s="196"/>
      <c r="CG2" s="200"/>
      <c r="CH2" s="201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</row>
    <row r="3" spans="1:134" ht="15" customHeight="1">
      <c r="A3" s="134" t="s">
        <v>7</v>
      </c>
      <c r="B3" s="135" t="s">
        <v>38</v>
      </c>
      <c r="C3" s="136" t="s">
        <v>39</v>
      </c>
      <c r="D3" s="137"/>
      <c r="E3" s="163" t="s">
        <v>8</v>
      </c>
      <c r="F3" s="163"/>
      <c r="G3" s="163"/>
      <c r="H3" s="163"/>
      <c r="I3" s="163"/>
      <c r="J3" s="163"/>
      <c r="K3" s="163"/>
      <c r="L3" s="164" t="s">
        <v>9</v>
      </c>
      <c r="M3" s="165"/>
      <c r="N3" s="165"/>
      <c r="O3" s="165"/>
      <c r="P3" s="165"/>
      <c r="Q3" s="165"/>
      <c r="R3" s="165"/>
      <c r="S3" s="166" t="s">
        <v>10</v>
      </c>
      <c r="T3" s="167"/>
      <c r="U3" s="167"/>
      <c r="V3" s="167"/>
      <c r="W3" s="167"/>
      <c r="X3" s="167"/>
      <c r="Y3" s="167"/>
      <c r="Z3" s="11"/>
      <c r="AA3" s="11"/>
      <c r="AB3" s="11"/>
      <c r="AC3" s="11"/>
      <c r="AD3" s="168" t="s">
        <v>8</v>
      </c>
      <c r="AE3" s="169"/>
      <c r="AF3" s="169"/>
      <c r="AG3" s="169"/>
      <c r="AH3" s="169"/>
      <c r="AI3" s="169"/>
      <c r="AJ3" s="169"/>
      <c r="AK3" s="169"/>
      <c r="AL3" s="169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49" t="s">
        <v>11</v>
      </c>
      <c r="AX3" s="149"/>
      <c r="AY3" s="149"/>
      <c r="AZ3" s="149"/>
      <c r="BA3" s="149"/>
      <c r="BB3" s="149"/>
      <c r="BC3" s="149"/>
      <c r="BD3" s="149"/>
      <c r="BE3" s="149"/>
      <c r="BF3" s="149"/>
      <c r="BG3" s="149" t="s">
        <v>11</v>
      </c>
      <c r="BH3" s="149"/>
      <c r="BI3" s="149"/>
      <c r="BJ3" s="149"/>
      <c r="BK3" s="149"/>
      <c r="BL3" s="149"/>
      <c r="BM3" s="149"/>
      <c r="BN3" s="149"/>
      <c r="BO3" s="149"/>
      <c r="BP3" s="149"/>
      <c r="BQ3" s="150" t="s">
        <v>8</v>
      </c>
      <c r="BR3" s="151"/>
      <c r="BS3" s="150" t="s">
        <v>12</v>
      </c>
      <c r="BT3" s="151"/>
      <c r="BU3" s="150" t="s">
        <v>11</v>
      </c>
      <c r="BV3" s="151"/>
      <c r="BW3" s="152" t="s">
        <v>13</v>
      </c>
      <c r="BX3" s="179"/>
      <c r="BY3" s="184"/>
      <c r="BZ3" s="185"/>
      <c r="CA3" s="184"/>
      <c r="CB3" s="185"/>
      <c r="CC3" s="192"/>
      <c r="CD3" s="193"/>
      <c r="CE3" s="204"/>
      <c r="CF3" s="197"/>
      <c r="CG3" s="200"/>
      <c r="CH3" s="201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</row>
    <row r="4" spans="1:134" ht="98.25">
      <c r="A4" s="134"/>
      <c r="B4" s="135"/>
      <c r="C4" s="12" t="s">
        <v>14</v>
      </c>
      <c r="D4" s="13" t="s">
        <v>15</v>
      </c>
      <c r="E4" s="14">
        <v>1</v>
      </c>
      <c r="F4" s="15">
        <v>2</v>
      </c>
      <c r="G4" s="15">
        <v>3</v>
      </c>
      <c r="H4" s="15">
        <v>4</v>
      </c>
      <c r="I4" s="16">
        <v>5</v>
      </c>
      <c r="J4" s="16">
        <v>6</v>
      </c>
      <c r="K4" s="17" t="s">
        <v>16</v>
      </c>
      <c r="L4" s="15">
        <v>1</v>
      </c>
      <c r="M4" s="15">
        <v>2</v>
      </c>
      <c r="N4" s="15">
        <v>3</v>
      </c>
      <c r="O4" s="15">
        <v>4</v>
      </c>
      <c r="P4" s="16">
        <v>5</v>
      </c>
      <c r="Q4" s="16">
        <v>6</v>
      </c>
      <c r="R4" s="17" t="s">
        <v>16</v>
      </c>
      <c r="S4" s="15">
        <v>1</v>
      </c>
      <c r="T4" s="15">
        <v>2</v>
      </c>
      <c r="U4" s="15">
        <v>3</v>
      </c>
      <c r="V4" s="15">
        <v>4</v>
      </c>
      <c r="W4" s="16">
        <v>5</v>
      </c>
      <c r="X4" s="16">
        <v>6</v>
      </c>
      <c r="Y4" s="18" t="s">
        <v>16</v>
      </c>
      <c r="Z4" s="19">
        <v>1</v>
      </c>
      <c r="AA4" s="20">
        <v>2</v>
      </c>
      <c r="AB4" s="20">
        <v>3</v>
      </c>
      <c r="AC4" s="20">
        <v>4</v>
      </c>
      <c r="AD4" s="21">
        <v>5</v>
      </c>
      <c r="AE4" s="21">
        <v>6</v>
      </c>
      <c r="AF4" s="22" t="s">
        <v>17</v>
      </c>
      <c r="AG4" s="22" t="s">
        <v>18</v>
      </c>
      <c r="AH4" s="23" t="s">
        <v>8</v>
      </c>
      <c r="AI4" s="23" t="s">
        <v>12</v>
      </c>
      <c r="AJ4" s="24" t="s">
        <v>11</v>
      </c>
      <c r="AK4" s="23" t="s">
        <v>19</v>
      </c>
      <c r="AL4" s="25" t="s">
        <v>20</v>
      </c>
      <c r="AM4" s="26" t="s">
        <v>21</v>
      </c>
      <c r="AN4" s="27" t="s">
        <v>22</v>
      </c>
      <c r="AO4" s="27" t="s">
        <v>23</v>
      </c>
      <c r="AP4" s="27" t="s">
        <v>24</v>
      </c>
      <c r="AQ4" s="28" t="s">
        <v>25</v>
      </c>
      <c r="AR4" s="28" t="s">
        <v>26</v>
      </c>
      <c r="AS4" s="28" t="s">
        <v>27</v>
      </c>
      <c r="AT4" s="28" t="s">
        <v>28</v>
      </c>
      <c r="AU4" s="29" t="s">
        <v>29</v>
      </c>
      <c r="AV4" s="30" t="s">
        <v>30</v>
      </c>
      <c r="AW4" s="31" t="s">
        <v>21</v>
      </c>
      <c r="AX4" s="27" t="s">
        <v>22</v>
      </c>
      <c r="AY4" s="32" t="s">
        <v>23</v>
      </c>
      <c r="AZ4" s="27" t="s">
        <v>24</v>
      </c>
      <c r="BA4" s="28" t="s">
        <v>25</v>
      </c>
      <c r="BB4" s="28" t="s">
        <v>26</v>
      </c>
      <c r="BC4" s="28" t="s">
        <v>27</v>
      </c>
      <c r="BD4" s="28" t="s">
        <v>28</v>
      </c>
      <c r="BE4" s="29" t="s">
        <v>29</v>
      </c>
      <c r="BF4" s="30" t="s">
        <v>30</v>
      </c>
      <c r="BG4" s="31" t="s">
        <v>21</v>
      </c>
      <c r="BH4" s="27" t="s">
        <v>22</v>
      </c>
      <c r="BI4" s="27" t="s">
        <v>23</v>
      </c>
      <c r="BJ4" s="27" t="s">
        <v>24</v>
      </c>
      <c r="BK4" s="28" t="s">
        <v>25</v>
      </c>
      <c r="BL4" s="28" t="s">
        <v>26</v>
      </c>
      <c r="BM4" s="28" t="s">
        <v>27</v>
      </c>
      <c r="BN4" s="28" t="s">
        <v>28</v>
      </c>
      <c r="BO4" s="29" t="s">
        <v>29</v>
      </c>
      <c r="BP4" s="30" t="s">
        <v>30</v>
      </c>
      <c r="BQ4" s="33" t="s">
        <v>31</v>
      </c>
      <c r="BR4" s="34" t="s">
        <v>32</v>
      </c>
      <c r="BS4" s="35" t="s">
        <v>31</v>
      </c>
      <c r="BT4" s="34" t="s">
        <v>32</v>
      </c>
      <c r="BU4" s="35" t="s">
        <v>31</v>
      </c>
      <c r="BV4" s="34" t="s">
        <v>32</v>
      </c>
      <c r="BW4" s="153"/>
      <c r="BX4" s="36" t="s">
        <v>33</v>
      </c>
      <c r="BY4" s="37" t="s">
        <v>14</v>
      </c>
      <c r="BZ4" s="38" t="s">
        <v>15</v>
      </c>
      <c r="CA4" s="39" t="s">
        <v>14</v>
      </c>
      <c r="CB4" s="40" t="s">
        <v>15</v>
      </c>
      <c r="CC4" s="41" t="s">
        <v>14</v>
      </c>
      <c r="CD4" s="42" t="s">
        <v>34</v>
      </c>
      <c r="CE4" s="99" t="s">
        <v>35</v>
      </c>
      <c r="CF4" s="101" t="s">
        <v>107</v>
      </c>
      <c r="CG4" s="103" t="s">
        <v>36</v>
      </c>
      <c r="CH4" s="104" t="s">
        <v>37</v>
      </c>
    </row>
    <row r="5" spans="1:134">
      <c r="A5" s="47" t="s">
        <v>97</v>
      </c>
      <c r="B5" s="48"/>
      <c r="C5" s="49">
        <v>80</v>
      </c>
      <c r="D5" s="50">
        <f>IF(ISNUMBER(C5),RANK(C5,C:C),"")</f>
        <v>1</v>
      </c>
      <c r="E5" s="52">
        <v>0</v>
      </c>
      <c r="F5" s="53">
        <v>7</v>
      </c>
      <c r="G5" s="53">
        <v>14</v>
      </c>
      <c r="H5" s="53">
        <v>5</v>
      </c>
      <c r="I5" s="53">
        <v>0</v>
      </c>
      <c r="J5" s="53">
        <v>0</v>
      </c>
      <c r="K5" s="54">
        <v>2</v>
      </c>
      <c r="L5" s="53">
        <v>0</v>
      </c>
      <c r="M5" s="53">
        <v>9</v>
      </c>
      <c r="N5" s="53">
        <v>13</v>
      </c>
      <c r="O5" s="53">
        <v>5</v>
      </c>
      <c r="P5" s="53">
        <v>0</v>
      </c>
      <c r="Q5" s="53">
        <v>0</v>
      </c>
      <c r="R5" s="54">
        <v>3</v>
      </c>
      <c r="S5" s="53">
        <v>2</v>
      </c>
      <c r="T5" s="53">
        <v>8</v>
      </c>
      <c r="U5" s="53">
        <v>14</v>
      </c>
      <c r="V5" s="53">
        <v>7</v>
      </c>
      <c r="W5" s="53">
        <v>0</v>
      </c>
      <c r="X5" s="53">
        <v>0</v>
      </c>
      <c r="Y5" s="55">
        <v>2</v>
      </c>
      <c r="Z5" s="56"/>
      <c r="AA5" s="53"/>
      <c r="AB5" s="57"/>
      <c r="AC5" s="57"/>
      <c r="AD5" s="58"/>
      <c r="AE5" s="58"/>
      <c r="AF5" s="58"/>
      <c r="AG5" s="58"/>
      <c r="AH5" s="59">
        <f>IF(ISNUMBER(F5),(MIN(100,(IF(E5&gt;11,10,E5*0.89)+IF(F5&gt;7,10,F5*1.33)+(IF(G5&gt;9,20,G5*2))+(IF(H5&gt;9,30,H5*3))+(I5*4.5)+(J5*6)))),"")</f>
        <v>44.31</v>
      </c>
      <c r="AI5" s="59">
        <f>IF(ISNUMBER(G5),(MIN(100,(IF(L5&gt;11,10,L5*0.89)+IF(M5&gt;7,10,M5*1.33)+(IF(N5&gt;9,20,N5*2))+(IF(O5&gt;9,30,O5*3))+(P5*4.5)+(Q5*6)))),"")</f>
        <v>45</v>
      </c>
      <c r="AJ5" s="60">
        <f>IF(ISNUMBER(H5),(MIN(100,(IF(S5&gt;11,10,S5*0.89)+IF(T5&gt;7,10,T5*1.33)+(IF(U5&gt;9,20,U5*2))+(IF(V5&gt;9,30,V5*3))+(W5*4.5)+(X5*6)))),"")</f>
        <v>52.78</v>
      </c>
      <c r="AK5" s="61">
        <f>IF(ISNUMBER(I5),(MIN(100,(IF(Z5&gt;11,10,Z5*0.89)+IF(AA5&gt;7,10,AA5*1.33)+(IF(AB5&gt;9,20,AB5*2))+(IF(AC5&gt;9,30,AC5*3))+(AD5*4.5)+(AE5*6)))),"")</f>
        <v>0</v>
      </c>
      <c r="AL5" s="62">
        <f>IF(ISNUMBER(F5),MIN(100,AVERAGE(AH5:AJ5)),"")</f>
        <v>47.363333333333337</v>
      </c>
      <c r="AM5" s="63">
        <v>6</v>
      </c>
      <c r="AN5" s="64">
        <v>3</v>
      </c>
      <c r="AO5" s="64">
        <v>6</v>
      </c>
      <c r="AP5" s="64">
        <v>5</v>
      </c>
      <c r="AQ5" s="65">
        <v>2</v>
      </c>
      <c r="AR5" s="65">
        <v>10</v>
      </c>
      <c r="AS5" s="65">
        <v>2</v>
      </c>
      <c r="AT5" s="65">
        <v>10</v>
      </c>
      <c r="AU5" s="64">
        <v>13</v>
      </c>
      <c r="AV5" s="66">
        <v>3</v>
      </c>
      <c r="AW5" s="67">
        <v>6</v>
      </c>
      <c r="AX5" s="64">
        <v>5</v>
      </c>
      <c r="AY5" s="64">
        <v>7</v>
      </c>
      <c r="AZ5" s="64">
        <v>7</v>
      </c>
      <c r="BA5" s="65">
        <v>2</v>
      </c>
      <c r="BB5" s="65">
        <v>10</v>
      </c>
      <c r="BC5" s="65">
        <v>2</v>
      </c>
      <c r="BD5" s="65">
        <v>10</v>
      </c>
      <c r="BE5" s="64">
        <v>11</v>
      </c>
      <c r="BF5" s="66">
        <v>2</v>
      </c>
      <c r="BG5" s="67">
        <v>7</v>
      </c>
      <c r="BH5" s="64">
        <v>7</v>
      </c>
      <c r="BI5" s="64">
        <v>7</v>
      </c>
      <c r="BJ5" s="64">
        <v>6</v>
      </c>
      <c r="BK5" s="65">
        <v>4</v>
      </c>
      <c r="BL5" s="65">
        <v>6</v>
      </c>
      <c r="BM5" s="65">
        <v>2</v>
      </c>
      <c r="BN5" s="65">
        <v>8</v>
      </c>
      <c r="BO5" s="64">
        <v>23</v>
      </c>
      <c r="BP5" s="66">
        <v>3</v>
      </c>
      <c r="BQ5" s="68">
        <f>((AM5+AN5)*1.5)+AO5+(AP5*2)+((AQ5+AR5+AS5+AT5)*0.6)+SUM(AU5:AU5)</f>
        <v>56.9</v>
      </c>
      <c r="BR5" s="69">
        <f>BQ5-((AV5*12.5)/2)</f>
        <v>38.15</v>
      </c>
      <c r="BS5" s="70">
        <f>((AW5+AX5)*1.5)+AY5+(AZ5*2)+((BA5+BB5+BC5+BD5)*0.6)+SUM(BE5:BE5)</f>
        <v>62.9</v>
      </c>
      <c r="BT5" s="69">
        <f>BS5-(((BF5*12.5)/2))</f>
        <v>50.4</v>
      </c>
      <c r="BU5" s="70">
        <f>((BG5+BH5)*1.5)+BI5+(BJ5*2)+((BK5+BL5+BM5+BN5)*0.6)+SUM(BO5:BO5)</f>
        <v>75</v>
      </c>
      <c r="BV5" s="69">
        <f>BU5-(BP5*12.5)/2</f>
        <v>56.25</v>
      </c>
      <c r="BW5" s="71">
        <f>IF(ISNONTEXT(A5),"",((BQ5+BS5+BU5)/3))</f>
        <v>64.933333333333337</v>
      </c>
      <c r="BX5" s="72">
        <f>IF(ISNONTEXT(A5),"",(((K5+R5+Y5+AV5+BF5+BP5)/6)*12.5))</f>
        <v>31.25</v>
      </c>
      <c r="BY5" s="73">
        <f>(AL5*2.5-(BX5/2))</f>
        <v>102.78333333333335</v>
      </c>
      <c r="BZ5" s="74">
        <f>IF(ISNONTEXT(A5),"",RANK(BY5,BY:BY))</f>
        <v>2</v>
      </c>
      <c r="CA5" s="75">
        <f>IF(ISNONTEXT(A5),"",MAX(0,(BW5*2.5)-(BX5/2)))</f>
        <v>146.70833333333334</v>
      </c>
      <c r="CB5" s="76">
        <f>IF(ISNONTEXT(A5),"",RANK(CA5,CA:CA))</f>
        <v>1</v>
      </c>
      <c r="CC5" s="77">
        <f>IF(ISNONTEXT(A5),"",(CA5+BY5))</f>
        <v>249.49166666666667</v>
      </c>
      <c r="CD5" s="78">
        <f>IF(ISNONTEXT(A5),"",SUM(BZ5,CB5))</f>
        <v>3</v>
      </c>
      <c r="CE5" s="100">
        <f>IF(ISNONTEXT(A5),"",RANK(CD5,CD:CD,1))</f>
        <v>1</v>
      </c>
      <c r="CF5" s="102">
        <f>D5</f>
        <v>1</v>
      </c>
      <c r="CG5" s="105">
        <f>CF5+CE5</f>
        <v>2</v>
      </c>
      <c r="CH5" s="106">
        <f>IF(ISNONTEXT(A5),"",RANK(CG5,CG:CG,1))</f>
        <v>1</v>
      </c>
      <c r="CI5" s="83"/>
      <c r="CJ5" s="84"/>
    </row>
    <row r="6" spans="1:134">
      <c r="A6" s="47" t="s">
        <v>98</v>
      </c>
      <c r="B6" s="48"/>
      <c r="C6" s="49">
        <v>75</v>
      </c>
      <c r="D6" s="50">
        <f>IF(ISNUMBER(C6),RANK(C6,C:C),"")</f>
        <v>3</v>
      </c>
      <c r="E6" s="52">
        <v>0</v>
      </c>
      <c r="F6" s="53">
        <v>7</v>
      </c>
      <c r="G6" s="53">
        <v>19</v>
      </c>
      <c r="H6" s="53">
        <v>6</v>
      </c>
      <c r="I6" s="53">
        <v>2</v>
      </c>
      <c r="J6" s="53">
        <v>0</v>
      </c>
      <c r="K6" s="54">
        <v>2</v>
      </c>
      <c r="L6" s="53">
        <v>0</v>
      </c>
      <c r="M6" s="53">
        <v>10</v>
      </c>
      <c r="N6" s="53">
        <v>17</v>
      </c>
      <c r="O6" s="53">
        <v>8</v>
      </c>
      <c r="P6" s="53">
        <v>2</v>
      </c>
      <c r="Q6" s="53">
        <v>0</v>
      </c>
      <c r="R6" s="54">
        <v>3</v>
      </c>
      <c r="S6" s="53">
        <v>1</v>
      </c>
      <c r="T6" s="53">
        <v>7</v>
      </c>
      <c r="U6" s="53">
        <v>20</v>
      </c>
      <c r="V6" s="53">
        <v>5</v>
      </c>
      <c r="W6" s="53">
        <v>2</v>
      </c>
      <c r="X6" s="53">
        <v>0</v>
      </c>
      <c r="Y6" s="55">
        <v>3</v>
      </c>
      <c r="Z6" s="56"/>
      <c r="AA6" s="53"/>
      <c r="AB6" s="57"/>
      <c r="AC6" s="57"/>
      <c r="AD6" s="58"/>
      <c r="AE6" s="58"/>
      <c r="AF6" s="58"/>
      <c r="AG6" s="58"/>
      <c r="AH6" s="59">
        <f>IF(ISNUMBER(F6),(MIN(100,(IF(E6&gt;11,10,E6*0.89)+IF(F6&gt;7,10,F6*1.33)+(IF(G6&gt;9,20,G6*2))+(IF(H6&gt;9,30,H6*3))+(I6*4.5)+(J6*6)))),"")</f>
        <v>56.31</v>
      </c>
      <c r="AI6" s="59">
        <f>IF(ISNUMBER(G6),(MIN(100,(IF(L6&gt;11,10,L6*0.89)+IF(M6&gt;7,10,M6*1.33)+(IF(N6&gt;9,20,N6*2))+(IF(O6&gt;9,30,O6*3))+(P6*4.5)+(Q6*6)))),"")</f>
        <v>63</v>
      </c>
      <c r="AJ6" s="60">
        <f>IF(ISNUMBER(H6),(MIN(100,(IF(S6&gt;11,10,S6*0.89)+IF(T6&gt;7,10,T6*1.33)+(IF(U6&gt;9,20,U6*2))+(IF(V6&gt;9,30,V6*3))+(W6*4.5)+(X6*6)))),"")</f>
        <v>54.2</v>
      </c>
      <c r="AK6" s="61">
        <f>IF(ISNUMBER(I6),(MIN(100,(IF(Z6&gt;11,10,Z6*0.89)+IF(AA6&gt;7,10,AA6*1.33)+(IF(AB6&gt;9,20,AB6*2))+(IF(AC6&gt;9,30,AC6*3))+(AD6*4.5)+(AE6*6)))),"")</f>
        <v>0</v>
      </c>
      <c r="AL6" s="62">
        <f>IF(ISNUMBER(F6),MIN(100,AVERAGE(AH6:AJ6)),"")</f>
        <v>57.836666666666666</v>
      </c>
      <c r="AM6" s="63">
        <v>6</v>
      </c>
      <c r="AN6" s="64">
        <v>5</v>
      </c>
      <c r="AO6" s="64">
        <v>6</v>
      </c>
      <c r="AP6" s="64">
        <v>7</v>
      </c>
      <c r="AQ6" s="65">
        <v>4</v>
      </c>
      <c r="AR6" s="65">
        <v>7</v>
      </c>
      <c r="AS6" s="65">
        <v>4</v>
      </c>
      <c r="AT6" s="65">
        <v>6</v>
      </c>
      <c r="AU6" s="64">
        <v>12</v>
      </c>
      <c r="AV6" s="66">
        <v>3</v>
      </c>
      <c r="AW6" s="67">
        <v>4</v>
      </c>
      <c r="AX6" s="64">
        <v>3</v>
      </c>
      <c r="AY6" s="64">
        <v>4</v>
      </c>
      <c r="AZ6" s="64">
        <v>6</v>
      </c>
      <c r="BA6" s="65">
        <v>4</v>
      </c>
      <c r="BB6" s="65">
        <v>8</v>
      </c>
      <c r="BC6" s="65">
        <v>2</v>
      </c>
      <c r="BD6" s="65">
        <v>6</v>
      </c>
      <c r="BE6" s="64">
        <v>11</v>
      </c>
      <c r="BF6" s="66">
        <v>3</v>
      </c>
      <c r="BG6" s="67">
        <v>7</v>
      </c>
      <c r="BH6" s="64">
        <v>6</v>
      </c>
      <c r="BI6" s="64">
        <v>6</v>
      </c>
      <c r="BJ6" s="64">
        <v>8</v>
      </c>
      <c r="BK6" s="65">
        <v>4</v>
      </c>
      <c r="BL6" s="65">
        <v>8</v>
      </c>
      <c r="BM6" s="65">
        <v>4</v>
      </c>
      <c r="BN6" s="65">
        <v>6</v>
      </c>
      <c r="BO6" s="64">
        <v>22</v>
      </c>
      <c r="BP6" s="66">
        <v>2</v>
      </c>
      <c r="BQ6" s="68">
        <f>((AM6+AN6)*1.5)+AO6+(AP6*2)+((AQ6+AR6+AS6+AT6)*0.6)+SUM(AU6:AU6)</f>
        <v>61.1</v>
      </c>
      <c r="BR6" s="69">
        <f>BQ6-((AV6*12.5)/2)</f>
        <v>42.35</v>
      </c>
      <c r="BS6" s="70">
        <f>((AW6+AX6)*1.5)+AY6+(AZ6*2)+((BA6+BB6+BC6+BD6)*0.6)+SUM(BE6:BE6)</f>
        <v>49.5</v>
      </c>
      <c r="BT6" s="69">
        <f>BS6-(((BF6*12.5)/2))</f>
        <v>30.75</v>
      </c>
      <c r="BU6" s="70">
        <f>((BG6+BH6)*1.5)+BI6+(BJ6*2)+((BK6+BL6+BM6+BN6)*0.6)+SUM(BO6:BO6)</f>
        <v>76.7</v>
      </c>
      <c r="BV6" s="69">
        <f>BU6-(BP6*12.5)/2</f>
        <v>64.2</v>
      </c>
      <c r="BW6" s="71">
        <f>IF(ISNONTEXT(A6),"",((BQ6+BS6+BU6)/3))</f>
        <v>62.433333333333337</v>
      </c>
      <c r="BX6" s="72">
        <f>IF(ISNONTEXT(A6),"",(((K6+R6+Y6+AV6+BF6+BP6)/6)*12.5))</f>
        <v>33.333333333333329</v>
      </c>
      <c r="BY6" s="73">
        <f>(AL6*2.5-(BX6/2))</f>
        <v>127.92500000000001</v>
      </c>
      <c r="BZ6" s="74">
        <f>IF(ISNONTEXT(A6),"",RANK(BY6,BY:BY))</f>
        <v>1</v>
      </c>
      <c r="CA6" s="75">
        <f>IF(ISNONTEXT(A6),"",MAX(0,(BW6*2.5)-(BX6/2)))</f>
        <v>139.41666666666669</v>
      </c>
      <c r="CB6" s="76">
        <f>IF(ISNONTEXT(A6),"",RANK(CA6,CA:CA))</f>
        <v>2</v>
      </c>
      <c r="CC6" s="77">
        <f>IF(ISNONTEXT(A6),"",(CA6+BY6))</f>
        <v>267.3416666666667</v>
      </c>
      <c r="CD6" s="78">
        <f>IF(ISNONTEXT(A6),"",SUM(BZ6,CB6))</f>
        <v>3</v>
      </c>
      <c r="CE6" s="100">
        <f>IF(ISNONTEXT(A6),"",RANK(CD6,CD:CD,1))</f>
        <v>1</v>
      </c>
      <c r="CF6" s="102">
        <f>D6</f>
        <v>3</v>
      </c>
      <c r="CG6" s="105">
        <f>CF6+CE6</f>
        <v>4</v>
      </c>
      <c r="CH6" s="106">
        <f>IF(ISNONTEXT(A6),"",RANK(CG6,CG:CG,1))</f>
        <v>2</v>
      </c>
      <c r="CI6" s="83"/>
      <c r="CJ6" s="84"/>
    </row>
    <row r="7" spans="1:134">
      <c r="A7" s="47" t="s">
        <v>95</v>
      </c>
      <c r="B7" s="48"/>
      <c r="C7" s="49">
        <v>76</v>
      </c>
      <c r="D7" s="50">
        <f>IF(ISNUMBER(C7),RANK(C7,C:C),"")</f>
        <v>2</v>
      </c>
      <c r="E7" s="52">
        <v>0</v>
      </c>
      <c r="F7" s="53">
        <v>13</v>
      </c>
      <c r="G7" s="53">
        <v>10</v>
      </c>
      <c r="H7" s="53">
        <v>3</v>
      </c>
      <c r="I7" s="53">
        <v>0</v>
      </c>
      <c r="J7" s="53">
        <v>0</v>
      </c>
      <c r="K7" s="54">
        <v>5</v>
      </c>
      <c r="L7" s="53">
        <v>1</v>
      </c>
      <c r="M7" s="53">
        <v>14</v>
      </c>
      <c r="N7" s="53">
        <v>8</v>
      </c>
      <c r="O7" s="53">
        <v>5</v>
      </c>
      <c r="P7" s="53">
        <v>0</v>
      </c>
      <c r="Q7" s="53">
        <v>0</v>
      </c>
      <c r="R7" s="54">
        <v>5</v>
      </c>
      <c r="S7" s="53">
        <v>0</v>
      </c>
      <c r="T7" s="53">
        <v>12</v>
      </c>
      <c r="U7" s="53">
        <v>8</v>
      </c>
      <c r="V7" s="53">
        <v>4</v>
      </c>
      <c r="W7" s="53">
        <v>0</v>
      </c>
      <c r="X7" s="53">
        <v>0</v>
      </c>
      <c r="Y7" s="55">
        <v>6</v>
      </c>
      <c r="Z7" s="56"/>
      <c r="AA7" s="53"/>
      <c r="AB7" s="57"/>
      <c r="AC7" s="57"/>
      <c r="AD7" s="58"/>
      <c r="AE7" s="58"/>
      <c r="AF7" s="58"/>
      <c r="AG7" s="58"/>
      <c r="AH7" s="59">
        <f>IF(ISNUMBER(F7),(MIN(100,(IF(E7&gt;11,10,E7*0.89)+IF(F7&gt;7,10,F7*1.33)+(IF(G7&gt;9,20,G7*2))+(IF(H7&gt;9,30,H7*3))+(I7*4.5)+(J7*6)))),"")</f>
        <v>39</v>
      </c>
      <c r="AI7" s="59">
        <f>IF(ISNUMBER(G7),(MIN(100,(IF(L7&gt;11,10,L7*0.89)+IF(M7&gt;7,10,M7*1.33)+(IF(N7&gt;9,20,N7*2))+(IF(O7&gt;9,30,O7*3))+(P7*4.5)+(Q7*6)))),"")</f>
        <v>41.89</v>
      </c>
      <c r="AJ7" s="60">
        <f>IF(ISNUMBER(H7),(MIN(100,(IF(S7&gt;11,10,S7*0.89)+IF(T7&gt;7,10,T7*1.33)+(IF(U7&gt;9,20,U7*2))+(IF(V7&gt;9,30,V7*3))+(W7*4.5)+(X7*6)))),"")</f>
        <v>38</v>
      </c>
      <c r="AK7" s="61">
        <f>IF(ISNUMBER(I7),(MIN(100,(IF(Z7&gt;11,10,Z7*0.89)+IF(AA7&gt;7,10,AA7*1.33)+(IF(AB7&gt;9,20,AB7*2))+(IF(AC7&gt;9,30,AC7*3))+(AD7*4.5)+(AE7*6)))),"")</f>
        <v>0</v>
      </c>
      <c r="AL7" s="62">
        <f>IF(ISNUMBER(F7),MIN(100,AVERAGE(AH7:AJ7)),"")</f>
        <v>39.630000000000003</v>
      </c>
      <c r="AM7" s="63">
        <v>6</v>
      </c>
      <c r="AN7" s="64">
        <v>5</v>
      </c>
      <c r="AO7" s="64">
        <v>6</v>
      </c>
      <c r="AP7" s="64">
        <v>4</v>
      </c>
      <c r="AQ7" s="65">
        <v>4</v>
      </c>
      <c r="AR7" s="65">
        <v>9</v>
      </c>
      <c r="AS7" s="65">
        <v>0</v>
      </c>
      <c r="AT7" s="65">
        <v>7</v>
      </c>
      <c r="AU7" s="64">
        <v>12</v>
      </c>
      <c r="AV7" s="66">
        <v>5</v>
      </c>
      <c r="AW7" s="67">
        <v>5</v>
      </c>
      <c r="AX7" s="64">
        <v>4</v>
      </c>
      <c r="AY7" s="64">
        <v>5</v>
      </c>
      <c r="AZ7" s="64">
        <v>6</v>
      </c>
      <c r="BA7" s="65">
        <v>4</v>
      </c>
      <c r="BB7" s="65">
        <v>9</v>
      </c>
      <c r="BC7" s="65">
        <v>0</v>
      </c>
      <c r="BD7" s="65">
        <v>6</v>
      </c>
      <c r="BE7" s="64">
        <v>13</v>
      </c>
      <c r="BF7" s="66">
        <v>4</v>
      </c>
      <c r="BG7" s="67">
        <v>6</v>
      </c>
      <c r="BH7" s="64">
        <v>7</v>
      </c>
      <c r="BI7" s="64">
        <v>7</v>
      </c>
      <c r="BJ7" s="64">
        <v>5</v>
      </c>
      <c r="BK7" s="65">
        <v>4</v>
      </c>
      <c r="BL7" s="65">
        <v>9</v>
      </c>
      <c r="BM7" s="65">
        <v>2</v>
      </c>
      <c r="BN7" s="65">
        <v>6</v>
      </c>
      <c r="BO7" s="64">
        <v>18</v>
      </c>
      <c r="BP7" s="66">
        <v>6</v>
      </c>
      <c r="BQ7" s="68">
        <f>((AM7+AN7)*1.5)+AO7+(AP7*2)+((AQ7+AR7+AS7+AT7)*0.6)+SUM(AU7:AU7)</f>
        <v>54.5</v>
      </c>
      <c r="BR7" s="69">
        <f>BQ7-((AV7*12.5)/2)</f>
        <v>23.25</v>
      </c>
      <c r="BS7" s="70">
        <f>((AW7+AX7)*1.5)+AY7+(AZ7*2)+((BA7+BB7+BC7+BD7)*0.6)+SUM(BE7:BE7)</f>
        <v>54.9</v>
      </c>
      <c r="BT7" s="69">
        <f>BS7-(((BF7*12.5)/2))</f>
        <v>29.9</v>
      </c>
      <c r="BU7" s="70">
        <f>((BG7+BH7)*1.5)+BI7+(BJ7*2)+((BK7+BL7+BM7+BN7)*0.6)+SUM(BO7:BO7)</f>
        <v>67.099999999999994</v>
      </c>
      <c r="BV7" s="69">
        <f>BU7-(BP7*12.5)/2</f>
        <v>29.599999999999994</v>
      </c>
      <c r="BW7" s="71">
        <f>IF(ISNONTEXT(A7),"",((BQ7+BS7+BU7)/3))</f>
        <v>58.833333333333336</v>
      </c>
      <c r="BX7" s="72">
        <f>IF(ISNONTEXT(A7),"",(((K7+R7+Y7+AV7+BF7+BP7)/6)*12.5))</f>
        <v>64.583333333333343</v>
      </c>
      <c r="BY7" s="73">
        <f>(AL7*2.5-(BX7/2))</f>
        <v>66.783333333333331</v>
      </c>
      <c r="BZ7" s="74">
        <f>IF(ISNONTEXT(A7),"",RANK(BY7,BY:BY))</f>
        <v>3</v>
      </c>
      <c r="CA7" s="75">
        <f>IF(ISNONTEXT(A7),"",MAX(0,(BW7*2.5)-(BX7/2)))</f>
        <v>114.79166666666667</v>
      </c>
      <c r="CB7" s="76">
        <f>IF(ISNONTEXT(A7),"",RANK(CA7,CA:CA))</f>
        <v>3</v>
      </c>
      <c r="CC7" s="77">
        <f>IF(ISNONTEXT(A7),"",(CA7+BY7))</f>
        <v>181.57499999999999</v>
      </c>
      <c r="CD7" s="78">
        <f>IF(ISNONTEXT(A7),"",SUM(BZ7,CB7))</f>
        <v>6</v>
      </c>
      <c r="CE7" s="100">
        <f>IF(ISNONTEXT(A7),"",RANK(CD7,CD:CD,1))</f>
        <v>3</v>
      </c>
      <c r="CF7" s="102">
        <f>D7</f>
        <v>2</v>
      </c>
      <c r="CG7" s="105">
        <f>CF7+CE7</f>
        <v>5</v>
      </c>
      <c r="CH7" s="106">
        <f>IF(ISNONTEXT(A7),"",RANK(CG7,CG:CG,1))</f>
        <v>3</v>
      </c>
      <c r="CI7" s="83"/>
      <c r="CJ7" s="84"/>
    </row>
    <row r="8" spans="1:134">
      <c r="A8" s="47" t="s">
        <v>96</v>
      </c>
      <c r="B8" s="48"/>
      <c r="C8" s="49">
        <v>60</v>
      </c>
      <c r="D8" s="50">
        <f>IF(ISNUMBER(C8),RANK(C8,C:C),"")</f>
        <v>4</v>
      </c>
      <c r="E8" s="52">
        <v>0</v>
      </c>
      <c r="F8" s="53">
        <v>9</v>
      </c>
      <c r="G8" s="53">
        <v>9</v>
      </c>
      <c r="H8" s="53">
        <v>1</v>
      </c>
      <c r="I8" s="53">
        <v>0</v>
      </c>
      <c r="J8" s="53">
        <v>0</v>
      </c>
      <c r="K8" s="54">
        <v>5</v>
      </c>
      <c r="L8" s="53">
        <v>2</v>
      </c>
      <c r="M8" s="53">
        <v>9</v>
      </c>
      <c r="N8" s="53">
        <v>9</v>
      </c>
      <c r="O8" s="53">
        <v>1</v>
      </c>
      <c r="P8" s="53">
        <v>0</v>
      </c>
      <c r="Q8" s="53">
        <v>0</v>
      </c>
      <c r="R8" s="54">
        <v>6</v>
      </c>
      <c r="S8" s="53">
        <v>0</v>
      </c>
      <c r="T8" s="53">
        <v>12</v>
      </c>
      <c r="U8" s="53">
        <v>10</v>
      </c>
      <c r="V8" s="53">
        <v>1</v>
      </c>
      <c r="W8" s="53">
        <v>0</v>
      </c>
      <c r="X8" s="53">
        <v>0</v>
      </c>
      <c r="Y8" s="55">
        <v>7</v>
      </c>
      <c r="Z8" s="56"/>
      <c r="AA8" s="53"/>
      <c r="AB8" s="57"/>
      <c r="AC8" s="57"/>
      <c r="AD8" s="58"/>
      <c r="AE8" s="58"/>
      <c r="AF8" s="58"/>
      <c r="AG8" s="58"/>
      <c r="AH8" s="59">
        <f>IF(ISNUMBER(F8),(MIN(100,(IF(E8&gt;11,10,E8*0.89)+IF(F8&gt;7,10,F8*1.33)+(IF(G8&gt;9,20,G8*2))+(IF(H8&gt;9,30,H8*3))+(I8*4.5)+(J8*6)))),"")</f>
        <v>31</v>
      </c>
      <c r="AI8" s="59">
        <f>IF(ISNUMBER(G8),(MIN(100,(IF(L8&gt;11,10,L8*0.89)+IF(M8&gt;7,10,M8*1.33)+(IF(N8&gt;9,20,N8*2))+(IF(O8&gt;9,30,O8*3))+(P8*4.5)+(Q8*6)))),"")</f>
        <v>32.78</v>
      </c>
      <c r="AJ8" s="60">
        <f>IF(ISNUMBER(H8),(MIN(100,(IF(S8&gt;11,10,S8*0.89)+IF(T8&gt;7,10,T8*1.33)+(IF(U8&gt;9,20,U8*2))+(IF(V8&gt;9,30,V8*3))+(W8*4.5)+(X8*6)))),"")</f>
        <v>33</v>
      </c>
      <c r="AK8" s="61">
        <f>IF(ISNUMBER(I8),(MIN(100,(IF(Z8&gt;11,10,Z8*0.89)+IF(AA8&gt;7,10,AA8*1.33)+(IF(AB8&gt;9,20,AB8*2))+(IF(AC8&gt;9,30,AC8*3))+(AD8*4.5)+(AE8*6)))),"")</f>
        <v>0</v>
      </c>
      <c r="AL8" s="62">
        <f>IF(ISNUMBER(F8),MIN(100,AVERAGE(AH8:AJ8)),"")</f>
        <v>32.26</v>
      </c>
      <c r="AM8" s="63">
        <v>6</v>
      </c>
      <c r="AN8" s="64">
        <v>3</v>
      </c>
      <c r="AO8" s="64">
        <v>5</v>
      </c>
      <c r="AP8" s="64">
        <v>5</v>
      </c>
      <c r="AQ8" s="65">
        <v>6</v>
      </c>
      <c r="AR8" s="65">
        <v>6</v>
      </c>
      <c r="AS8" s="65">
        <v>2</v>
      </c>
      <c r="AT8" s="65">
        <v>2</v>
      </c>
      <c r="AU8" s="64">
        <v>11</v>
      </c>
      <c r="AV8" s="66">
        <v>6</v>
      </c>
      <c r="AW8" s="67">
        <v>6</v>
      </c>
      <c r="AX8" s="64">
        <v>6</v>
      </c>
      <c r="AY8" s="64">
        <v>6</v>
      </c>
      <c r="AZ8" s="64">
        <v>5</v>
      </c>
      <c r="BA8" s="65">
        <v>6</v>
      </c>
      <c r="BB8" s="65">
        <v>6</v>
      </c>
      <c r="BC8" s="65">
        <v>2</v>
      </c>
      <c r="BD8" s="65">
        <v>4</v>
      </c>
      <c r="BE8" s="64">
        <v>18</v>
      </c>
      <c r="BF8" s="66">
        <v>6</v>
      </c>
      <c r="BG8" s="67">
        <v>4</v>
      </c>
      <c r="BH8" s="64">
        <v>4</v>
      </c>
      <c r="BI8" s="64">
        <v>4</v>
      </c>
      <c r="BJ8" s="64">
        <v>3</v>
      </c>
      <c r="BK8" s="65">
        <v>6</v>
      </c>
      <c r="BL8" s="65">
        <v>6</v>
      </c>
      <c r="BM8" s="65">
        <v>2</v>
      </c>
      <c r="BN8" s="65">
        <v>3</v>
      </c>
      <c r="BO8" s="64">
        <v>9</v>
      </c>
      <c r="BP8" s="66">
        <v>6</v>
      </c>
      <c r="BQ8" s="68">
        <f>((AM8+AN8)*1.5)+AO8+(AP8*2)+((AQ8+AR8+AS8+AT8)*0.6)+SUM(AU8:AU8)</f>
        <v>49.1</v>
      </c>
      <c r="BR8" s="69">
        <f>BQ8-((AV8*12.5)/2)</f>
        <v>11.600000000000001</v>
      </c>
      <c r="BS8" s="70">
        <f>((AW8+AX8)*1.5)+AY8+(AZ8*2)+((BA8+BB8+BC8+BD8)*0.6)+SUM(BE8:BE8)</f>
        <v>62.8</v>
      </c>
      <c r="BT8" s="69">
        <f>BS8-(((BF8*12.5)/2))</f>
        <v>25.299999999999997</v>
      </c>
      <c r="BU8" s="70">
        <f>((BG8+BH8)*1.5)+BI8+(BJ8*2)+((BK8+BL8+BM8+BN8)*0.6)+SUM(BO8:BO8)</f>
        <v>41.2</v>
      </c>
      <c r="BV8" s="69">
        <f>BU8-(BP8*12.5)/2</f>
        <v>3.7000000000000028</v>
      </c>
      <c r="BW8" s="71">
        <f>IF(ISNONTEXT(A8),"",((BQ8+BS8+BU8)/3))</f>
        <v>51.033333333333339</v>
      </c>
      <c r="BX8" s="72">
        <f>IF(ISNONTEXT(A8),"",(((K8+R8+Y8+AV8+BF8+BP8)/6)*12.5))</f>
        <v>75</v>
      </c>
      <c r="BY8" s="73">
        <f>(AL8*2.5-(BX8/2))</f>
        <v>43.149999999999991</v>
      </c>
      <c r="BZ8" s="74">
        <f>IF(ISNONTEXT(A8),"",RANK(BY8,BY:BY))</f>
        <v>4</v>
      </c>
      <c r="CA8" s="75">
        <f>IF(ISNONTEXT(A8),"",MAX(0,(BW8*2.5)-(BX8/2)))</f>
        <v>90.083333333333343</v>
      </c>
      <c r="CB8" s="76">
        <f>IF(ISNONTEXT(A8),"",RANK(CA8,CA:CA))</f>
        <v>4</v>
      </c>
      <c r="CC8" s="77">
        <f>IF(ISNONTEXT(A8),"",(CA8+BY8))</f>
        <v>133.23333333333335</v>
      </c>
      <c r="CD8" s="78">
        <f>IF(ISNONTEXT(A8),"",SUM(BZ8,CB8))</f>
        <v>8</v>
      </c>
      <c r="CE8" s="100">
        <f>IF(ISNONTEXT(A8),"",RANK(CD8,CD:CD,1))</f>
        <v>4</v>
      </c>
      <c r="CF8" s="102">
        <f>D8</f>
        <v>4</v>
      </c>
      <c r="CG8" s="105">
        <f>CF8+CE8</f>
        <v>8</v>
      </c>
      <c r="CH8" s="106">
        <f>IF(ISNONTEXT(A8),"",RANK(CG8,CG:CG,1))</f>
        <v>4</v>
      </c>
      <c r="CI8" s="83"/>
      <c r="CJ8" s="84"/>
    </row>
  </sheetData>
  <protectedRanges>
    <protectedRange sqref="AV4:BD4 BF4:BN4 BP4 AM4:AT4" name="Tartomány1_1_2_2_2_1_1"/>
    <protectedRange sqref="T3:Y3 AA3:AK3 N3:R3" name="Tartomány1_1_1_1_3"/>
  </protectedRanges>
  <sortState ref="A5:CH9">
    <sortCondition ref="CH5:CH9"/>
  </sortState>
  <mergeCells count="20">
    <mergeCell ref="CG1:CH3"/>
    <mergeCell ref="A3:A4"/>
    <mergeCell ref="B3:B4"/>
    <mergeCell ref="C3:D3"/>
    <mergeCell ref="E3:K3"/>
    <mergeCell ref="L3:R3"/>
    <mergeCell ref="S3:Y3"/>
    <mergeCell ref="AD3:AV3"/>
    <mergeCell ref="AW3:BF3"/>
    <mergeCell ref="AD1:BW2"/>
    <mergeCell ref="BX1:BX3"/>
    <mergeCell ref="BY1:BZ3"/>
    <mergeCell ref="CA1:CB3"/>
    <mergeCell ref="CC1:CE3"/>
    <mergeCell ref="BG3:BP3"/>
    <mergeCell ref="BQ3:BR3"/>
    <mergeCell ref="BS3:BT3"/>
    <mergeCell ref="BU3:BV3"/>
    <mergeCell ref="BW3:BW4"/>
    <mergeCell ref="CF1:CF3"/>
  </mergeCells>
  <conditionalFormatting sqref="AH5:AK5">
    <cfRule type="top10" dxfId="27" priority="5" bottom="1" rank="1"/>
    <cfRule type="top10" dxfId="26" priority="6" rank="1"/>
  </conditionalFormatting>
  <conditionalFormatting sqref="BU5 BQ5 BS5">
    <cfRule type="top10" dxfId="25" priority="7" bottom="1" rank="1"/>
    <cfRule type="top10" dxfId="24" priority="8" rank="1"/>
  </conditionalFormatting>
  <conditionalFormatting sqref="AH7:AK8">
    <cfRule type="top10" dxfId="23" priority="41" bottom="1" rank="1"/>
    <cfRule type="top10" dxfId="22" priority="42" rank="1"/>
  </conditionalFormatting>
  <conditionalFormatting sqref="BU7:BU8 BQ7:BQ8 BS7:BS8">
    <cfRule type="top10" dxfId="21" priority="43" bottom="1" rank="1"/>
    <cfRule type="top10" dxfId="20" priority="44" rank="1"/>
  </conditionalFormatting>
  <conditionalFormatting sqref="AH6:AK6">
    <cfRule type="top10" dxfId="19" priority="53" bottom="1" rank="1"/>
    <cfRule type="top10" dxfId="18" priority="54" rank="1"/>
  </conditionalFormatting>
  <conditionalFormatting sqref="BU6 BQ6 BS6">
    <cfRule type="top10" dxfId="17" priority="55" bottom="1" rank="1"/>
    <cfRule type="top10" dxfId="16" priority="56" rank="1"/>
  </conditionalFormatting>
  <dataValidations disablePrompts="1" count="3">
    <dataValidation type="decimal" allowBlank="1" showInputMessage="1" showErrorMessage="1" sqref="AX9:AX1048576 BD9:BD1048576 AQ9:AQ1048576 BI9:BI1048576 BI1:BI2 AQ1:AQ2 BD1:BD2 AX1:AX2">
      <formula1>0</formula1>
      <formula2>20</formula2>
    </dataValidation>
    <dataValidation type="decimal" allowBlank="1" showInputMessage="1" showErrorMessage="1" sqref="BG9:BH1048576 AT9:AW1048576 BB9:BC1048576 AO9:AP1048576 BG1:BH2 BB1:BC2 AO1:AP2 AT1:AW2">
      <formula1>0</formula1>
      <formula2>5</formula2>
    </dataValidation>
    <dataValidation type="decimal" allowBlank="1" showInputMessage="1" showErrorMessage="1" sqref="AD9:AN1048576 AZ9:BA1048576 BJ9:BO1048576 BE9:BF1048576 AR9:AS1048576 BE1:BF2 AZ1:BA2 AE1:AN2 AR1:AS2 AD1:AD3 BJ1:BO2 AM4:AU4 BG4:BO4 AW4:BE4 AW3 BG3">
      <formula1>0</formula1>
      <formula2>10</formula2>
    </dataValidation>
  </dataValidation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D6"/>
  <sheetViews>
    <sheetView workbookViewId="0">
      <pane xSplit="1" topLeftCell="B1" activePane="topRight" state="frozen"/>
      <selection pane="topRight" activeCell="E1" sqref="E1:BW1048576"/>
    </sheetView>
  </sheetViews>
  <sheetFormatPr defaultColWidth="9.140625" defaultRowHeight="15.75"/>
  <cols>
    <col min="1" max="1" width="35.5703125" style="1" customWidth="1"/>
    <col min="2" max="2" width="25" style="9" customWidth="1"/>
    <col min="3" max="4" width="4.7109375" style="9" customWidth="1"/>
    <col min="5" max="5" width="2.5703125" style="5" hidden="1" customWidth="1"/>
    <col min="6" max="6" width="3.140625" style="5" hidden="1" customWidth="1"/>
    <col min="7" max="12" width="2.7109375" style="5" hidden="1" customWidth="1"/>
    <col min="13" max="13" width="3.28515625" style="6" hidden="1" customWidth="1"/>
    <col min="14" max="20" width="2.7109375" style="5" hidden="1" customWidth="1"/>
    <col min="21" max="21" width="3.140625" style="6" hidden="1" customWidth="1"/>
    <col min="22" max="25" width="2.7109375" style="5" hidden="1" customWidth="1"/>
    <col min="26" max="26" width="2" style="7" hidden="1" customWidth="1"/>
    <col min="27" max="27" width="2" style="5" hidden="1" customWidth="1"/>
    <col min="28" max="28" width="2" style="8" hidden="1" customWidth="1"/>
    <col min="29" max="33" width="2" style="7" hidden="1" customWidth="1"/>
    <col min="34" max="35" width="5.85546875" style="85" hidden="1" customWidth="1"/>
    <col min="36" max="36" width="5.85546875" style="86" hidden="1" customWidth="1"/>
    <col min="37" max="37" width="7.28515625" style="87" hidden="1" customWidth="1"/>
    <col min="38" max="38" width="7.85546875" style="7" hidden="1" customWidth="1"/>
    <col min="39" max="42" width="4.28515625" style="88" hidden="1" customWidth="1"/>
    <col min="43" max="44" width="4.28515625" style="89" hidden="1" customWidth="1"/>
    <col min="45" max="47" width="4.28515625" style="88" hidden="1" customWidth="1"/>
    <col min="48" max="50" width="4.28515625" style="10" hidden="1" customWidth="1"/>
    <col min="51" max="51" width="3" style="90" hidden="1" customWidth="1"/>
    <col min="52" max="67" width="4.28515625" style="10" hidden="1" customWidth="1"/>
    <col min="68" max="68" width="3" style="10" hidden="1" customWidth="1"/>
    <col min="69" max="69" width="6.42578125" style="91" hidden="1" customWidth="1"/>
    <col min="70" max="70" width="6" style="92" hidden="1" customWidth="1"/>
    <col min="71" max="71" width="6.5703125" style="91" hidden="1" customWidth="1"/>
    <col min="72" max="72" width="7.140625" style="92" hidden="1" customWidth="1"/>
    <col min="73" max="73" width="7.42578125" style="91" hidden="1" customWidth="1"/>
    <col min="74" max="74" width="8" style="92" hidden="1" customWidth="1"/>
    <col min="75" max="75" width="6.42578125" style="93" hidden="1" customWidth="1"/>
    <col min="76" max="76" width="8.7109375" style="94" customWidth="1"/>
    <col min="77" max="77" width="7.42578125" style="10" customWidth="1"/>
    <col min="78" max="78" width="5.85546875" style="95" customWidth="1"/>
    <col min="79" max="79" width="8.28515625" style="96" bestFit="1" customWidth="1"/>
    <col min="80" max="80" width="6.28515625" style="97" customWidth="1"/>
    <col min="81" max="81" width="7.7109375" style="96" customWidth="1"/>
    <col min="82" max="82" width="8.5703125" style="1" customWidth="1"/>
    <col min="83" max="83" width="9.140625" style="98"/>
    <col min="84" max="85" width="10.7109375" style="1" customWidth="1"/>
    <col min="86" max="86" width="12.5703125" style="2" customWidth="1"/>
    <col min="87" max="16384" width="9.140625" style="1"/>
  </cols>
  <sheetData>
    <row r="1" spans="1:134" s="3" customFormat="1" ht="15" customHeight="1"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6"/>
      <c r="N1" s="5"/>
      <c r="O1" s="5"/>
      <c r="P1" s="5"/>
      <c r="Q1" s="5"/>
      <c r="R1" s="5"/>
      <c r="S1" s="5"/>
      <c r="T1" s="5"/>
      <c r="U1" s="6"/>
      <c r="V1" s="5"/>
      <c r="W1" s="5"/>
      <c r="X1" s="5"/>
      <c r="Y1" s="5"/>
      <c r="Z1" s="7"/>
      <c r="AA1" s="5"/>
      <c r="AB1" s="8"/>
      <c r="AC1" s="7"/>
      <c r="AD1" s="171" t="s">
        <v>0</v>
      </c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  <c r="BH1" s="172"/>
      <c r="BI1" s="172"/>
      <c r="BJ1" s="172"/>
      <c r="BK1" s="172"/>
      <c r="BL1" s="172"/>
      <c r="BM1" s="172"/>
      <c r="BN1" s="172"/>
      <c r="BO1" s="172"/>
      <c r="BP1" s="172"/>
      <c r="BQ1" s="172"/>
      <c r="BR1" s="172"/>
      <c r="BS1" s="172"/>
      <c r="BT1" s="172"/>
      <c r="BU1" s="172"/>
      <c r="BV1" s="172"/>
      <c r="BW1" s="173"/>
      <c r="BX1" s="177" t="s">
        <v>1</v>
      </c>
      <c r="BY1" s="180" t="s">
        <v>2</v>
      </c>
      <c r="BZ1" s="181"/>
      <c r="CA1" s="180" t="s">
        <v>3</v>
      </c>
      <c r="CB1" s="181"/>
      <c r="CC1" s="186" t="s">
        <v>4</v>
      </c>
      <c r="CD1" s="187"/>
      <c r="CE1" s="202"/>
      <c r="CF1" s="195" t="s">
        <v>5</v>
      </c>
      <c r="CG1" s="198" t="s">
        <v>6</v>
      </c>
      <c r="CH1" s="199"/>
    </row>
    <row r="2" spans="1:134" ht="15">
      <c r="AD2" s="174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5"/>
      <c r="AV2" s="175"/>
      <c r="AW2" s="175"/>
      <c r="AX2" s="175"/>
      <c r="AY2" s="175"/>
      <c r="AZ2" s="175"/>
      <c r="BA2" s="175"/>
      <c r="BB2" s="175"/>
      <c r="BC2" s="175"/>
      <c r="BD2" s="175"/>
      <c r="BE2" s="175"/>
      <c r="BF2" s="175"/>
      <c r="BG2" s="175"/>
      <c r="BH2" s="175"/>
      <c r="BI2" s="175"/>
      <c r="BJ2" s="175"/>
      <c r="BK2" s="175"/>
      <c r="BL2" s="175"/>
      <c r="BM2" s="175"/>
      <c r="BN2" s="175"/>
      <c r="BO2" s="175"/>
      <c r="BP2" s="175"/>
      <c r="BQ2" s="175"/>
      <c r="BR2" s="175"/>
      <c r="BS2" s="175"/>
      <c r="BT2" s="175"/>
      <c r="BU2" s="175"/>
      <c r="BV2" s="175"/>
      <c r="BW2" s="176"/>
      <c r="BX2" s="178"/>
      <c r="BY2" s="182"/>
      <c r="BZ2" s="183"/>
      <c r="CA2" s="182"/>
      <c r="CB2" s="183"/>
      <c r="CC2" s="189"/>
      <c r="CD2" s="190"/>
      <c r="CE2" s="203"/>
      <c r="CF2" s="196"/>
      <c r="CG2" s="200"/>
      <c r="CH2" s="201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</row>
    <row r="3" spans="1:134" ht="15" customHeight="1">
      <c r="A3" s="134" t="s">
        <v>7</v>
      </c>
      <c r="B3" s="135" t="s">
        <v>38</v>
      </c>
      <c r="C3" s="136" t="s">
        <v>39</v>
      </c>
      <c r="D3" s="137"/>
      <c r="E3" s="163" t="s">
        <v>8</v>
      </c>
      <c r="F3" s="163"/>
      <c r="G3" s="163"/>
      <c r="H3" s="163"/>
      <c r="I3" s="163"/>
      <c r="J3" s="163"/>
      <c r="K3" s="163"/>
      <c r="L3" s="164" t="s">
        <v>9</v>
      </c>
      <c r="M3" s="165"/>
      <c r="N3" s="165"/>
      <c r="O3" s="165"/>
      <c r="P3" s="165"/>
      <c r="Q3" s="165"/>
      <c r="R3" s="165"/>
      <c r="S3" s="166" t="s">
        <v>10</v>
      </c>
      <c r="T3" s="167"/>
      <c r="U3" s="167"/>
      <c r="V3" s="167"/>
      <c r="W3" s="167"/>
      <c r="X3" s="167"/>
      <c r="Y3" s="167"/>
      <c r="Z3" s="11"/>
      <c r="AA3" s="11"/>
      <c r="AB3" s="11"/>
      <c r="AC3" s="11"/>
      <c r="AD3" s="168" t="s">
        <v>8</v>
      </c>
      <c r="AE3" s="169"/>
      <c r="AF3" s="169"/>
      <c r="AG3" s="169"/>
      <c r="AH3" s="169"/>
      <c r="AI3" s="169"/>
      <c r="AJ3" s="169"/>
      <c r="AK3" s="169"/>
      <c r="AL3" s="169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49" t="s">
        <v>11</v>
      </c>
      <c r="AX3" s="149"/>
      <c r="AY3" s="149"/>
      <c r="AZ3" s="149"/>
      <c r="BA3" s="149"/>
      <c r="BB3" s="149"/>
      <c r="BC3" s="149"/>
      <c r="BD3" s="149"/>
      <c r="BE3" s="149"/>
      <c r="BF3" s="149"/>
      <c r="BG3" s="149" t="s">
        <v>11</v>
      </c>
      <c r="BH3" s="149"/>
      <c r="BI3" s="149"/>
      <c r="BJ3" s="149"/>
      <c r="BK3" s="149"/>
      <c r="BL3" s="149"/>
      <c r="BM3" s="149"/>
      <c r="BN3" s="149"/>
      <c r="BO3" s="149"/>
      <c r="BP3" s="149"/>
      <c r="BQ3" s="150" t="s">
        <v>8</v>
      </c>
      <c r="BR3" s="151"/>
      <c r="BS3" s="150" t="s">
        <v>12</v>
      </c>
      <c r="BT3" s="151"/>
      <c r="BU3" s="150" t="s">
        <v>11</v>
      </c>
      <c r="BV3" s="151"/>
      <c r="BW3" s="152" t="s">
        <v>13</v>
      </c>
      <c r="BX3" s="179"/>
      <c r="BY3" s="184"/>
      <c r="BZ3" s="185"/>
      <c r="CA3" s="184"/>
      <c r="CB3" s="185"/>
      <c r="CC3" s="192"/>
      <c r="CD3" s="193"/>
      <c r="CE3" s="204"/>
      <c r="CF3" s="197"/>
      <c r="CG3" s="200"/>
      <c r="CH3" s="201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</row>
    <row r="4" spans="1:134" ht="98.25">
      <c r="A4" s="134"/>
      <c r="B4" s="135"/>
      <c r="C4" s="12" t="s">
        <v>14</v>
      </c>
      <c r="D4" s="13" t="s">
        <v>15</v>
      </c>
      <c r="E4" s="14">
        <v>1</v>
      </c>
      <c r="F4" s="15">
        <v>2</v>
      </c>
      <c r="G4" s="15">
        <v>3</v>
      </c>
      <c r="H4" s="15">
        <v>4</v>
      </c>
      <c r="I4" s="16">
        <v>5</v>
      </c>
      <c r="J4" s="16">
        <v>6</v>
      </c>
      <c r="K4" s="17" t="s">
        <v>16</v>
      </c>
      <c r="L4" s="15">
        <v>1</v>
      </c>
      <c r="M4" s="15">
        <v>2</v>
      </c>
      <c r="N4" s="15">
        <v>3</v>
      </c>
      <c r="O4" s="15">
        <v>4</v>
      </c>
      <c r="P4" s="16">
        <v>5</v>
      </c>
      <c r="Q4" s="16">
        <v>6</v>
      </c>
      <c r="R4" s="17" t="s">
        <v>16</v>
      </c>
      <c r="S4" s="15">
        <v>1</v>
      </c>
      <c r="T4" s="15">
        <v>2</v>
      </c>
      <c r="U4" s="15">
        <v>3</v>
      </c>
      <c r="V4" s="15">
        <v>4</v>
      </c>
      <c r="W4" s="16">
        <v>5</v>
      </c>
      <c r="X4" s="16">
        <v>6</v>
      </c>
      <c r="Y4" s="18" t="s">
        <v>16</v>
      </c>
      <c r="Z4" s="19">
        <v>1</v>
      </c>
      <c r="AA4" s="20">
        <v>2</v>
      </c>
      <c r="AB4" s="20">
        <v>3</v>
      </c>
      <c r="AC4" s="20">
        <v>4</v>
      </c>
      <c r="AD4" s="21">
        <v>5</v>
      </c>
      <c r="AE4" s="21">
        <v>6</v>
      </c>
      <c r="AF4" s="22" t="s">
        <v>17</v>
      </c>
      <c r="AG4" s="22" t="s">
        <v>18</v>
      </c>
      <c r="AH4" s="23" t="s">
        <v>8</v>
      </c>
      <c r="AI4" s="23" t="s">
        <v>12</v>
      </c>
      <c r="AJ4" s="24" t="s">
        <v>11</v>
      </c>
      <c r="AK4" s="23" t="s">
        <v>19</v>
      </c>
      <c r="AL4" s="25" t="s">
        <v>20</v>
      </c>
      <c r="AM4" s="26" t="s">
        <v>21</v>
      </c>
      <c r="AN4" s="27" t="s">
        <v>22</v>
      </c>
      <c r="AO4" s="27" t="s">
        <v>23</v>
      </c>
      <c r="AP4" s="27" t="s">
        <v>24</v>
      </c>
      <c r="AQ4" s="28" t="s">
        <v>25</v>
      </c>
      <c r="AR4" s="28" t="s">
        <v>26</v>
      </c>
      <c r="AS4" s="28" t="s">
        <v>27</v>
      </c>
      <c r="AT4" s="28" t="s">
        <v>28</v>
      </c>
      <c r="AU4" s="29" t="s">
        <v>29</v>
      </c>
      <c r="AV4" s="30" t="s">
        <v>30</v>
      </c>
      <c r="AW4" s="31" t="s">
        <v>21</v>
      </c>
      <c r="AX4" s="27" t="s">
        <v>22</v>
      </c>
      <c r="AY4" s="32" t="s">
        <v>23</v>
      </c>
      <c r="AZ4" s="27" t="s">
        <v>24</v>
      </c>
      <c r="BA4" s="28" t="s">
        <v>25</v>
      </c>
      <c r="BB4" s="28" t="s">
        <v>26</v>
      </c>
      <c r="BC4" s="28" t="s">
        <v>27</v>
      </c>
      <c r="BD4" s="28" t="s">
        <v>28</v>
      </c>
      <c r="BE4" s="29" t="s">
        <v>29</v>
      </c>
      <c r="BF4" s="30" t="s">
        <v>30</v>
      </c>
      <c r="BG4" s="31" t="s">
        <v>21</v>
      </c>
      <c r="BH4" s="27" t="s">
        <v>22</v>
      </c>
      <c r="BI4" s="27" t="s">
        <v>23</v>
      </c>
      <c r="BJ4" s="27" t="s">
        <v>24</v>
      </c>
      <c r="BK4" s="28" t="s">
        <v>25</v>
      </c>
      <c r="BL4" s="28" t="s">
        <v>26</v>
      </c>
      <c r="BM4" s="28" t="s">
        <v>27</v>
      </c>
      <c r="BN4" s="28" t="s">
        <v>28</v>
      </c>
      <c r="BO4" s="29" t="s">
        <v>29</v>
      </c>
      <c r="BP4" s="30" t="s">
        <v>30</v>
      </c>
      <c r="BQ4" s="33" t="s">
        <v>31</v>
      </c>
      <c r="BR4" s="34" t="s">
        <v>32</v>
      </c>
      <c r="BS4" s="35" t="s">
        <v>31</v>
      </c>
      <c r="BT4" s="34" t="s">
        <v>32</v>
      </c>
      <c r="BU4" s="35" t="s">
        <v>31</v>
      </c>
      <c r="BV4" s="34" t="s">
        <v>32</v>
      </c>
      <c r="BW4" s="153"/>
      <c r="BX4" s="36" t="s">
        <v>33</v>
      </c>
      <c r="BY4" s="37" t="s">
        <v>14</v>
      </c>
      <c r="BZ4" s="38" t="s">
        <v>15</v>
      </c>
      <c r="CA4" s="39" t="s">
        <v>14</v>
      </c>
      <c r="CB4" s="40" t="s">
        <v>15</v>
      </c>
      <c r="CC4" s="41" t="s">
        <v>14</v>
      </c>
      <c r="CD4" s="42" t="s">
        <v>34</v>
      </c>
      <c r="CE4" s="99" t="s">
        <v>35</v>
      </c>
      <c r="CF4" s="101" t="s">
        <v>107</v>
      </c>
      <c r="CG4" s="103" t="s">
        <v>36</v>
      </c>
      <c r="CH4" s="104" t="s">
        <v>37</v>
      </c>
    </row>
    <row r="5" spans="1:134">
      <c r="A5" s="47" t="s">
        <v>104</v>
      </c>
      <c r="B5" s="48"/>
      <c r="C5" s="49">
        <v>84</v>
      </c>
      <c r="D5" s="50">
        <f>IF(ISNUMBER(C5),RANK(C5,C:C),"")</f>
        <v>1</v>
      </c>
      <c r="E5" s="52">
        <v>0</v>
      </c>
      <c r="F5" s="53">
        <v>14</v>
      </c>
      <c r="G5" s="53">
        <v>14</v>
      </c>
      <c r="H5" s="53">
        <v>3</v>
      </c>
      <c r="I5" s="53">
        <v>1</v>
      </c>
      <c r="J5" s="53">
        <v>0</v>
      </c>
      <c r="K5" s="54">
        <v>0</v>
      </c>
      <c r="L5" s="53">
        <v>0</v>
      </c>
      <c r="M5" s="53">
        <v>2</v>
      </c>
      <c r="N5" s="53">
        <v>13</v>
      </c>
      <c r="O5" s="53">
        <v>10</v>
      </c>
      <c r="P5" s="53">
        <v>4</v>
      </c>
      <c r="Q5" s="53">
        <v>0</v>
      </c>
      <c r="R5" s="54">
        <v>0</v>
      </c>
      <c r="S5" s="53">
        <v>0</v>
      </c>
      <c r="T5" s="53">
        <v>5</v>
      </c>
      <c r="U5" s="53">
        <v>9</v>
      </c>
      <c r="V5" s="53">
        <v>10</v>
      </c>
      <c r="W5" s="53">
        <v>4</v>
      </c>
      <c r="X5" s="53">
        <v>0</v>
      </c>
      <c r="Y5" s="55">
        <v>0</v>
      </c>
      <c r="Z5" s="56"/>
      <c r="AA5" s="53"/>
      <c r="AB5" s="57"/>
      <c r="AC5" s="57"/>
      <c r="AD5" s="58"/>
      <c r="AE5" s="58"/>
      <c r="AF5" s="58"/>
      <c r="AG5" s="58"/>
      <c r="AH5" s="59">
        <f t="shared" ref="AH5:AH6" si="0">IF(ISNUMBER(F5),(MIN(100,(IF(E5&gt;11,10,E5*0.89)+IF(F5&gt;7,10,F5*1.33)+(IF(G5&gt;9,20,G5*2))+(IF(H5&gt;9,30,H5*3))+(I5*4.5)+(J5*6)))),"")</f>
        <v>43.5</v>
      </c>
      <c r="AI5" s="59">
        <f t="shared" ref="AI5:AI6" si="1">IF(ISNUMBER(G5),(MIN(100,(IF(L5&gt;11,10,L5*0.89)+IF(M5&gt;7,10,M5*1.33)+(IF(N5&gt;9,20,N5*2))+(IF(O5&gt;9,30,O5*3))+(P5*4.5)+(Q5*6)))),"")</f>
        <v>70.66</v>
      </c>
      <c r="AJ5" s="60">
        <f t="shared" ref="AJ5:AJ6" si="2">IF(ISNUMBER(H5),(MIN(100,(IF(S5&gt;11,10,S5*0.89)+IF(T5&gt;7,10,T5*1.33)+(IF(U5&gt;9,20,U5*2))+(IF(V5&gt;9,30,V5*3))+(W5*4.5)+(X5*6)))),"")</f>
        <v>72.650000000000006</v>
      </c>
      <c r="AK5" s="61">
        <f t="shared" ref="AK5:AK6" si="3">IF(ISNUMBER(I5),(MIN(100,(IF(Z5&gt;11,10,Z5*0.89)+IF(AA5&gt;7,10,AA5*1.33)+(IF(AB5&gt;9,20,AB5*2))+(IF(AC5&gt;9,30,AC5*3))+(AD5*4.5)+(AE5*6)))),"")</f>
        <v>0</v>
      </c>
      <c r="AL5" s="62">
        <f t="shared" ref="AL5:AL6" si="4">IF(ISNUMBER(F5),MIN(100,AVERAGE(AH5:AJ5)),"")</f>
        <v>62.27</v>
      </c>
      <c r="AM5" s="63">
        <v>8</v>
      </c>
      <c r="AN5" s="64">
        <v>8</v>
      </c>
      <c r="AO5" s="64">
        <v>7</v>
      </c>
      <c r="AP5" s="64">
        <v>8</v>
      </c>
      <c r="AQ5" s="65">
        <v>6</v>
      </c>
      <c r="AR5" s="65">
        <v>3</v>
      </c>
      <c r="AS5" s="65">
        <v>4</v>
      </c>
      <c r="AT5" s="65">
        <v>6</v>
      </c>
      <c r="AU5" s="64">
        <v>25</v>
      </c>
      <c r="AV5" s="66">
        <v>2</v>
      </c>
      <c r="AW5" s="67">
        <v>9</v>
      </c>
      <c r="AX5" s="64">
        <v>8</v>
      </c>
      <c r="AY5" s="64">
        <v>8</v>
      </c>
      <c r="AZ5" s="64">
        <v>7</v>
      </c>
      <c r="BA5" s="65">
        <v>6</v>
      </c>
      <c r="BB5" s="65">
        <v>4</v>
      </c>
      <c r="BC5" s="65">
        <v>2</v>
      </c>
      <c r="BD5" s="65">
        <v>5</v>
      </c>
      <c r="BE5" s="64">
        <v>23</v>
      </c>
      <c r="BF5" s="66">
        <v>2</v>
      </c>
      <c r="BG5" s="67">
        <v>7</v>
      </c>
      <c r="BH5" s="64">
        <v>7</v>
      </c>
      <c r="BI5" s="64">
        <v>7</v>
      </c>
      <c r="BJ5" s="64">
        <v>7</v>
      </c>
      <c r="BK5" s="65">
        <v>8</v>
      </c>
      <c r="BL5" s="65">
        <v>4</v>
      </c>
      <c r="BM5" s="65">
        <v>4</v>
      </c>
      <c r="BN5" s="65">
        <v>8</v>
      </c>
      <c r="BO5" s="64">
        <v>21</v>
      </c>
      <c r="BP5" s="66">
        <v>2</v>
      </c>
      <c r="BQ5" s="68">
        <f>((AM5+AN5)*1.5)+AO5+(AP5*2)+((AQ5+AR5+AS5+AT5)*0.6)+SUM(AU5:AU5)</f>
        <v>83.4</v>
      </c>
      <c r="BR5" s="69">
        <f>BQ5-((AV5*12.5)/2)</f>
        <v>70.900000000000006</v>
      </c>
      <c r="BS5" s="70">
        <f>((AW5+AX5)*1.5)+AY5+(AZ5*2)+((BA5+BB5+BC5+BD5)*0.6)+SUM(BE5:BE5)</f>
        <v>80.7</v>
      </c>
      <c r="BT5" s="69">
        <f>BS5-(((BF5*12.5)/2))</f>
        <v>68.2</v>
      </c>
      <c r="BU5" s="70">
        <f>((BG5+BH5)*1.5)+BI5+(BJ5*2)+((BK5+BL5+BM5+BN5)*0.6)+SUM(BO5:BO5)</f>
        <v>77.400000000000006</v>
      </c>
      <c r="BV5" s="69">
        <f t="shared" ref="BV5:BV6" si="5">BU5-(BP5*12.5)/2</f>
        <v>64.900000000000006</v>
      </c>
      <c r="BW5" s="71">
        <f>IF(ISNONTEXT(A5),"",((BQ5+BS5+BU5)/3))</f>
        <v>80.500000000000014</v>
      </c>
      <c r="BX5" s="72">
        <f>IF(ISNONTEXT(A5),"",(((K5+R5+Y5+AV5+BF5+BP5)/6)*12.5))</f>
        <v>12.5</v>
      </c>
      <c r="BY5" s="73">
        <f>(AL5*2.5-(BX5/2))</f>
        <v>149.42500000000001</v>
      </c>
      <c r="BZ5" s="74">
        <f>IF(ISNONTEXT(A5),"",RANK(BY5,BY:BY))</f>
        <v>1</v>
      </c>
      <c r="CA5" s="75">
        <f>IF(ISNONTEXT(A5),"",MAX(0,(BW5*2.5)-(BX5/2)))</f>
        <v>195.00000000000003</v>
      </c>
      <c r="CB5" s="76">
        <f>IF(ISNONTEXT(A5),"",RANK(CA5,CA:CA))</f>
        <v>1</v>
      </c>
      <c r="CC5" s="77">
        <f>IF(ISNONTEXT(A5),"",(CA5+BY5))</f>
        <v>344.42500000000007</v>
      </c>
      <c r="CD5" s="78">
        <f>IF(ISNONTEXT(A5),"",SUM(BZ5,CB5))</f>
        <v>2</v>
      </c>
      <c r="CE5" s="100">
        <f>IF(ISNONTEXT(A5),"",RANK(CD5,CD:CD,1))</f>
        <v>1</v>
      </c>
      <c r="CF5" s="102">
        <f>D5</f>
        <v>1</v>
      </c>
      <c r="CG5" s="105">
        <f>CF5+CE5</f>
        <v>2</v>
      </c>
      <c r="CH5" s="106">
        <f>IF(ISNONTEXT(A5),"",RANK(CG5,CG:CG,1))</f>
        <v>1</v>
      </c>
      <c r="CI5" s="83"/>
      <c r="CJ5" s="84"/>
    </row>
    <row r="6" spans="1:134">
      <c r="A6" s="47" t="s">
        <v>105</v>
      </c>
      <c r="B6" s="48"/>
      <c r="C6" s="49">
        <v>61</v>
      </c>
      <c r="D6" s="50">
        <f>IF(ISNUMBER(C6),RANK(C6,C:C),"")</f>
        <v>2</v>
      </c>
      <c r="E6" s="52">
        <v>0</v>
      </c>
      <c r="F6" s="53">
        <v>4</v>
      </c>
      <c r="G6" s="53">
        <v>13</v>
      </c>
      <c r="H6" s="53">
        <v>4</v>
      </c>
      <c r="I6" s="53">
        <v>0</v>
      </c>
      <c r="J6" s="53">
        <v>0</v>
      </c>
      <c r="K6" s="54">
        <v>0</v>
      </c>
      <c r="L6" s="53">
        <v>0</v>
      </c>
      <c r="M6" s="53">
        <v>8</v>
      </c>
      <c r="N6" s="53">
        <v>7</v>
      </c>
      <c r="O6" s="53">
        <v>6</v>
      </c>
      <c r="P6" s="53">
        <v>3</v>
      </c>
      <c r="Q6" s="53">
        <v>0</v>
      </c>
      <c r="R6" s="54">
        <v>0</v>
      </c>
      <c r="S6" s="53">
        <v>0</v>
      </c>
      <c r="T6" s="53">
        <v>20</v>
      </c>
      <c r="U6" s="53">
        <v>8</v>
      </c>
      <c r="V6" s="53">
        <v>1</v>
      </c>
      <c r="W6" s="53">
        <v>0</v>
      </c>
      <c r="X6" s="53">
        <v>0</v>
      </c>
      <c r="Y6" s="55">
        <v>0</v>
      </c>
      <c r="Z6" s="56"/>
      <c r="AA6" s="53"/>
      <c r="AB6" s="57"/>
      <c r="AC6" s="57"/>
      <c r="AD6" s="58"/>
      <c r="AE6" s="58"/>
      <c r="AF6" s="58"/>
      <c r="AG6" s="58"/>
      <c r="AH6" s="59">
        <f t="shared" si="0"/>
        <v>37.32</v>
      </c>
      <c r="AI6" s="59">
        <f t="shared" si="1"/>
        <v>55.5</v>
      </c>
      <c r="AJ6" s="60">
        <f t="shared" si="2"/>
        <v>29</v>
      </c>
      <c r="AK6" s="61">
        <f t="shared" si="3"/>
        <v>0</v>
      </c>
      <c r="AL6" s="62">
        <f t="shared" si="4"/>
        <v>40.606666666666662</v>
      </c>
      <c r="AM6" s="63">
        <v>7</v>
      </c>
      <c r="AN6" s="64">
        <v>7</v>
      </c>
      <c r="AO6" s="64">
        <v>6</v>
      </c>
      <c r="AP6" s="64">
        <v>7</v>
      </c>
      <c r="AQ6" s="65">
        <v>4</v>
      </c>
      <c r="AR6" s="65">
        <v>2</v>
      </c>
      <c r="AS6" s="65">
        <v>0</v>
      </c>
      <c r="AT6" s="65">
        <v>8</v>
      </c>
      <c r="AU6" s="64">
        <v>21</v>
      </c>
      <c r="AV6" s="66">
        <v>3</v>
      </c>
      <c r="AW6" s="67">
        <v>8</v>
      </c>
      <c r="AX6" s="64">
        <v>8</v>
      </c>
      <c r="AY6" s="64">
        <v>9</v>
      </c>
      <c r="AZ6" s="64">
        <v>7</v>
      </c>
      <c r="BA6" s="65">
        <v>4</v>
      </c>
      <c r="BB6" s="65">
        <v>2</v>
      </c>
      <c r="BC6" s="65">
        <v>0</v>
      </c>
      <c r="BD6" s="65">
        <v>8</v>
      </c>
      <c r="BE6" s="64">
        <v>23</v>
      </c>
      <c r="BF6" s="66">
        <v>2</v>
      </c>
      <c r="BG6" s="67">
        <v>6</v>
      </c>
      <c r="BH6" s="64">
        <v>5</v>
      </c>
      <c r="BI6" s="64">
        <v>5</v>
      </c>
      <c r="BJ6" s="64">
        <v>5</v>
      </c>
      <c r="BK6" s="65">
        <v>6</v>
      </c>
      <c r="BL6" s="65">
        <v>2</v>
      </c>
      <c r="BM6" s="65">
        <v>0</v>
      </c>
      <c r="BN6" s="65">
        <v>6</v>
      </c>
      <c r="BO6" s="64">
        <v>20</v>
      </c>
      <c r="BP6" s="66">
        <v>2</v>
      </c>
      <c r="BQ6" s="68">
        <f t="shared" ref="BQ6" si="6">((AM6+AN6)*1.5)+AO6+(AP6*2)+((AQ6+AR6+AS6+AT6)*0.6)+SUM(AU6:AU6)</f>
        <v>70.400000000000006</v>
      </c>
      <c r="BR6" s="69">
        <f t="shared" ref="BR6" si="7">BQ6-((AV6*12.5)/2)</f>
        <v>51.650000000000006</v>
      </c>
      <c r="BS6" s="70">
        <f t="shared" ref="BS6" si="8">((AW6+AX6)*1.5)+AY6+(AZ6*2)+((BA6+BB6+BC6+BD6)*0.6)+SUM(BE6:BE6)</f>
        <v>78.400000000000006</v>
      </c>
      <c r="BT6" s="69">
        <f t="shared" ref="BT6" si="9">BS6-(((BF6*12.5)/2))</f>
        <v>65.900000000000006</v>
      </c>
      <c r="BU6" s="70">
        <f t="shared" ref="BU6" si="10">((BG6+BH6)*1.5)+BI6+(BJ6*2)+((BK6+BL6+BM6+BN6)*0.6)+SUM(BO6:BO6)</f>
        <v>59.9</v>
      </c>
      <c r="BV6" s="69">
        <f t="shared" si="5"/>
        <v>47.4</v>
      </c>
      <c r="BW6" s="71">
        <f>IF(ISNONTEXT(A6),"",((BQ6+BS6+BU6)/3))</f>
        <v>69.566666666666677</v>
      </c>
      <c r="BX6" s="72">
        <f>IF(ISNONTEXT(A6),"",(((K6+R6+Y6+AV6+BF6+BP6)/6)*12.5))</f>
        <v>14.583333333333334</v>
      </c>
      <c r="BY6" s="73">
        <f t="shared" ref="BY6" si="11">(AL6*2.5-(BX6/2))</f>
        <v>94.22499999999998</v>
      </c>
      <c r="BZ6" s="74">
        <f>IF(ISNONTEXT(A6),"",RANK(BY6,BY:BY))</f>
        <v>2</v>
      </c>
      <c r="CA6" s="75">
        <f>IF(ISNONTEXT(A6),"",MAX(0,(BW6*2.5)-(BX6/2)))</f>
        <v>166.62500000000003</v>
      </c>
      <c r="CB6" s="76">
        <f>IF(ISNONTEXT(A6),"",RANK(CA6,CA:CA))</f>
        <v>2</v>
      </c>
      <c r="CC6" s="77">
        <f>IF(ISNONTEXT(A6),"",(CA6+BY6))</f>
        <v>260.85000000000002</v>
      </c>
      <c r="CD6" s="78">
        <f>IF(ISNONTEXT(A6),"",SUM(BZ6,CB6))</f>
        <v>4</v>
      </c>
      <c r="CE6" s="100">
        <f>IF(ISNONTEXT(A6),"",RANK(CD6,CD:CD,1))</f>
        <v>2</v>
      </c>
      <c r="CF6" s="102">
        <f t="shared" ref="CF6" si="12">D6</f>
        <v>2</v>
      </c>
      <c r="CG6" s="105">
        <f t="shared" ref="CG6" si="13">CF6+CE6</f>
        <v>4</v>
      </c>
      <c r="CH6" s="106">
        <f>IF(ISNONTEXT(A6),"",RANK(CG6,CG:CG,1))</f>
        <v>2</v>
      </c>
      <c r="CI6" s="83"/>
      <c r="CJ6" s="84"/>
    </row>
  </sheetData>
  <protectedRanges>
    <protectedRange sqref="AV4:BD4 BF4:BN4 BP4 AM4:AT4" name="Tartomány1_1_2_2_2_1_1_1"/>
    <protectedRange sqref="T3:Y3 AA3:AK3 N3:R3" name="Tartomány1_1_1_1_3_1"/>
  </protectedRanges>
  <mergeCells count="20">
    <mergeCell ref="CF1:CF3"/>
    <mergeCell ref="CG1:CH3"/>
    <mergeCell ref="E3:K3"/>
    <mergeCell ref="L3:R3"/>
    <mergeCell ref="S3:Y3"/>
    <mergeCell ref="AD3:AV3"/>
    <mergeCell ref="AW3:BF3"/>
    <mergeCell ref="BG3:BP3"/>
    <mergeCell ref="BQ3:BR3"/>
    <mergeCell ref="BW3:BW4"/>
    <mergeCell ref="AD1:BW2"/>
    <mergeCell ref="BX1:BX3"/>
    <mergeCell ref="BY1:BZ3"/>
    <mergeCell ref="CC1:CE3"/>
    <mergeCell ref="A3:A4"/>
    <mergeCell ref="B3:B4"/>
    <mergeCell ref="C3:D3"/>
    <mergeCell ref="CA1:CB3"/>
    <mergeCell ref="BS3:BT3"/>
    <mergeCell ref="BU3:BV3"/>
  </mergeCells>
  <conditionalFormatting sqref="AH5:AK5">
    <cfRule type="top10" dxfId="15" priority="1" bottom="1" rank="1"/>
    <cfRule type="top10" dxfId="14" priority="2" rank="1"/>
  </conditionalFormatting>
  <conditionalFormatting sqref="BU5 BQ5 BS5">
    <cfRule type="top10" dxfId="13" priority="3" bottom="1" rank="1"/>
    <cfRule type="top10" dxfId="12" priority="4" rank="1"/>
  </conditionalFormatting>
  <conditionalFormatting sqref="AH6:AK6">
    <cfRule type="top10" dxfId="11" priority="53" bottom="1" rank="1"/>
    <cfRule type="top10" dxfId="10" priority="54" rank="1"/>
  </conditionalFormatting>
  <conditionalFormatting sqref="BU6 BQ6 BS6">
    <cfRule type="top10" dxfId="9" priority="55" bottom="1" rank="1"/>
    <cfRule type="top10" dxfId="8" priority="56" rank="1"/>
  </conditionalFormatting>
  <dataValidations count="3">
    <dataValidation type="decimal" allowBlank="1" showInputMessage="1" showErrorMessage="1" sqref="AX7:AX1048576 BD7:BD1048576 AQ7:AQ1048576 BI7:BI1048576 AX1:AX2 BD1:BD2 AQ1:AQ2 BI1:BI2">
      <formula1>0</formula1>
      <formula2>20</formula2>
    </dataValidation>
    <dataValidation type="decimal" allowBlank="1" showInputMessage="1" showErrorMessage="1" sqref="BG7:BH1048576 AT7:AW1048576 BB7:BC1048576 AO7:AP1048576 AT1:AW2 AO1:AP2 BB1:BC2 BG1:BH2">
      <formula1>0</formula1>
      <formula2>5</formula2>
    </dataValidation>
    <dataValidation type="decimal" allowBlank="1" showInputMessage="1" showErrorMessage="1" sqref="AD7:AN1048576 AZ7:BA1048576 BJ7:BO1048576 BG3 AW3 AW4:BE4 BG4:BO4 AM4:AU4 BE7:BF1048576 AR7:AS1048576 BJ1:BO2 AD1:AD3 AR1:AS2 AE1:AN2 AZ1:BA2 BE1:BF2">
      <formula1>0</formula1>
      <formula2>10</formula2>
    </dataValidation>
  </dataValidation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H4"/>
  <sheetViews>
    <sheetView workbookViewId="0">
      <selection activeCell="A9" sqref="A9"/>
    </sheetView>
  </sheetViews>
  <sheetFormatPr defaultColWidth="9.140625" defaultRowHeight="15.75"/>
  <cols>
    <col min="1" max="1" width="35.5703125" style="1" customWidth="1"/>
    <col min="2" max="2" width="25" style="9" customWidth="1"/>
    <col min="3" max="4" width="4.7109375" style="9" customWidth="1"/>
    <col min="5" max="5" width="7.85546875" style="7" customWidth="1"/>
    <col min="6" max="6" width="7.42578125" style="123" customWidth="1"/>
    <col min="7" max="7" width="11.85546875" style="96" customWidth="1"/>
    <col min="8" max="8" width="11.85546875" style="97" customWidth="1"/>
    <col min="9" max="9" width="8.5703125" style="1" customWidth="1"/>
    <col min="10" max="10" width="9.140625" style="98"/>
    <col min="11" max="11" width="10.7109375" style="1" customWidth="1"/>
    <col min="12" max="12" width="12.5703125" style="2" customWidth="1"/>
    <col min="13" max="16384" width="9.140625" style="1"/>
  </cols>
  <sheetData>
    <row r="1" spans="1:60">
      <c r="C1" s="143" t="s">
        <v>42</v>
      </c>
      <c r="D1" s="144"/>
      <c r="E1" s="147" t="s">
        <v>44</v>
      </c>
      <c r="F1" s="140"/>
      <c r="G1" s="124" t="s">
        <v>41</v>
      </c>
      <c r="H1" s="125"/>
      <c r="I1" s="128" t="s">
        <v>45</v>
      </c>
      <c r="J1" s="125"/>
      <c r="K1" s="130" t="s">
        <v>46</v>
      </c>
      <c r="L1" s="131"/>
    </row>
    <row r="2" spans="1:60" ht="15" customHeight="1" thickBot="1">
      <c r="A2" s="134" t="s">
        <v>7</v>
      </c>
      <c r="B2" s="135" t="s">
        <v>38</v>
      </c>
      <c r="C2" s="136" t="s">
        <v>39</v>
      </c>
      <c r="D2" s="146"/>
      <c r="E2" s="148"/>
      <c r="F2" s="142"/>
      <c r="G2" s="126"/>
      <c r="H2" s="127"/>
      <c r="I2" s="129"/>
      <c r="J2" s="127"/>
      <c r="K2" s="132"/>
      <c r="L2" s="133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</row>
    <row r="3" spans="1:60" ht="43.5">
      <c r="A3" s="134"/>
      <c r="B3" s="135"/>
      <c r="C3" s="12" t="s">
        <v>14</v>
      </c>
      <c r="D3" s="13" t="s">
        <v>15</v>
      </c>
      <c r="E3" s="116" t="s">
        <v>43</v>
      </c>
      <c r="F3" s="114" t="s">
        <v>15</v>
      </c>
      <c r="G3" s="120" t="s">
        <v>47</v>
      </c>
      <c r="H3" s="118" t="s">
        <v>15</v>
      </c>
      <c r="I3" s="109" t="s">
        <v>34</v>
      </c>
      <c r="J3" s="111" t="s">
        <v>35</v>
      </c>
      <c r="K3" s="45" t="s">
        <v>36</v>
      </c>
      <c r="L3" s="46" t="s">
        <v>37</v>
      </c>
    </row>
    <row r="4" spans="1:60">
      <c r="A4" s="47" t="s">
        <v>51</v>
      </c>
      <c r="B4" s="48"/>
      <c r="C4" s="49">
        <v>58</v>
      </c>
      <c r="D4" s="50">
        <f>IF(ISNUMBER(C4),RANK(C4,C:C),"")</f>
        <v>1</v>
      </c>
      <c r="E4" s="117">
        <v>51</v>
      </c>
      <c r="F4" s="122">
        <f>RANK(E4,E:E)</f>
        <v>1</v>
      </c>
      <c r="G4" s="108">
        <v>3.4375000000000003E-4</v>
      </c>
      <c r="H4" s="119">
        <f>RANK(G4,G:G,1)</f>
        <v>1</v>
      </c>
      <c r="I4" s="110">
        <f>F4+H4</f>
        <v>2</v>
      </c>
      <c r="J4" s="112">
        <f>RANK(I4,I:I,1)</f>
        <v>1</v>
      </c>
      <c r="K4" s="81">
        <f>J4+D4</f>
        <v>2</v>
      </c>
      <c r="L4" s="82">
        <f>RANK(K4,K:K,1)</f>
        <v>1</v>
      </c>
      <c r="M4" s="83"/>
      <c r="N4" s="84"/>
    </row>
  </sheetData>
  <mergeCells count="8">
    <mergeCell ref="G1:H2"/>
    <mergeCell ref="I1:J2"/>
    <mergeCell ref="K1:L2"/>
    <mergeCell ref="A2:A3"/>
    <mergeCell ref="B2:B3"/>
    <mergeCell ref="C2:D2"/>
    <mergeCell ref="C1:D1"/>
    <mergeCell ref="E1:F2"/>
  </mergeCells>
  <dataValidations count="1">
    <dataValidation type="decimal" allowBlank="1" showInputMessage="1" showErrorMessage="1" sqref="E5:E1048576">
      <formula1>0</formula1>
      <formula2>10</formula2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D5"/>
  <sheetViews>
    <sheetView workbookViewId="0">
      <selection activeCell="CA11" sqref="CA11"/>
    </sheetView>
  </sheetViews>
  <sheetFormatPr defaultColWidth="9.140625" defaultRowHeight="15.75"/>
  <cols>
    <col min="1" max="1" width="35.5703125" style="1" customWidth="1"/>
    <col min="2" max="2" width="25" style="9" customWidth="1"/>
    <col min="3" max="4" width="4.7109375" style="9" customWidth="1"/>
    <col min="5" max="5" width="2.5703125" style="5" hidden="1" customWidth="1"/>
    <col min="6" max="6" width="3.140625" style="5" hidden="1" customWidth="1"/>
    <col min="7" max="12" width="2.7109375" style="5" hidden="1" customWidth="1"/>
    <col min="13" max="13" width="3.28515625" style="6" hidden="1" customWidth="1"/>
    <col min="14" max="20" width="2.7109375" style="5" hidden="1" customWidth="1"/>
    <col min="21" max="21" width="3.140625" style="6" hidden="1" customWidth="1"/>
    <col min="22" max="25" width="2.7109375" style="5" hidden="1" customWidth="1"/>
    <col min="26" max="26" width="2" style="7" hidden="1" customWidth="1"/>
    <col min="27" max="27" width="2" style="5" hidden="1" customWidth="1"/>
    <col min="28" max="28" width="2" style="8" hidden="1" customWidth="1"/>
    <col min="29" max="33" width="2" style="7" hidden="1" customWidth="1"/>
    <col min="34" max="35" width="5.85546875" style="85" hidden="1" customWidth="1"/>
    <col min="36" max="36" width="5.85546875" style="86" hidden="1" customWidth="1"/>
    <col min="37" max="37" width="7.28515625" style="87" hidden="1" customWidth="1"/>
    <col min="38" max="38" width="7.85546875" style="7" hidden="1" customWidth="1"/>
    <col min="39" max="42" width="4.28515625" style="88" hidden="1" customWidth="1"/>
    <col min="43" max="44" width="4.28515625" style="89" hidden="1" customWidth="1"/>
    <col min="45" max="47" width="4.28515625" style="88" hidden="1" customWidth="1"/>
    <col min="48" max="50" width="4.28515625" style="10" hidden="1" customWidth="1"/>
    <col min="51" max="51" width="3" style="90" hidden="1" customWidth="1"/>
    <col min="52" max="67" width="4.28515625" style="10" hidden="1" customWidth="1"/>
    <col min="68" max="68" width="3" style="10" hidden="1" customWidth="1"/>
    <col min="69" max="69" width="6.42578125" style="91" hidden="1" customWidth="1"/>
    <col min="70" max="70" width="6" style="92" hidden="1" customWidth="1"/>
    <col min="71" max="71" width="6.5703125" style="91" hidden="1" customWidth="1"/>
    <col min="72" max="72" width="7.140625" style="92" hidden="1" customWidth="1"/>
    <col min="73" max="73" width="7.42578125" style="91" hidden="1" customWidth="1"/>
    <col min="74" max="74" width="8" style="92" hidden="1" customWidth="1"/>
    <col min="75" max="75" width="6.42578125" style="93" hidden="1" customWidth="1"/>
    <col min="76" max="76" width="8.7109375" style="94" customWidth="1"/>
    <col min="77" max="77" width="7.42578125" style="10" customWidth="1"/>
    <col min="78" max="78" width="5.85546875" style="95" customWidth="1"/>
    <col min="79" max="79" width="8.28515625" style="96" bestFit="1" customWidth="1"/>
    <col min="80" max="80" width="6.28515625" style="97" customWidth="1"/>
    <col min="81" max="81" width="7.7109375" style="96" customWidth="1"/>
    <col min="82" max="82" width="8.5703125" style="1" customWidth="1"/>
    <col min="83" max="83" width="9.140625" style="98"/>
    <col min="84" max="85" width="10.7109375" style="1" customWidth="1"/>
    <col min="86" max="86" width="12.5703125" style="2" customWidth="1"/>
    <col min="87" max="16384" width="9.140625" style="1"/>
  </cols>
  <sheetData>
    <row r="1" spans="1:134" s="3" customFormat="1" ht="15" customHeight="1"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6"/>
      <c r="N1" s="5"/>
      <c r="O1" s="5"/>
      <c r="P1" s="5"/>
      <c r="Q1" s="5"/>
      <c r="R1" s="5"/>
      <c r="S1" s="5"/>
      <c r="T1" s="5"/>
      <c r="U1" s="6"/>
      <c r="V1" s="5"/>
      <c r="W1" s="5"/>
      <c r="X1" s="5"/>
      <c r="Y1" s="5"/>
      <c r="Z1" s="7"/>
      <c r="AA1" s="5"/>
      <c r="AB1" s="8"/>
      <c r="AC1" s="7"/>
      <c r="AD1" s="171" t="s">
        <v>0</v>
      </c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  <c r="BH1" s="172"/>
      <c r="BI1" s="172"/>
      <c r="BJ1" s="172"/>
      <c r="BK1" s="172"/>
      <c r="BL1" s="172"/>
      <c r="BM1" s="172"/>
      <c r="BN1" s="172"/>
      <c r="BO1" s="172"/>
      <c r="BP1" s="172"/>
      <c r="BQ1" s="172"/>
      <c r="BR1" s="172"/>
      <c r="BS1" s="172"/>
      <c r="BT1" s="172"/>
      <c r="BU1" s="172"/>
      <c r="BV1" s="172"/>
      <c r="BW1" s="173"/>
      <c r="BX1" s="177" t="s">
        <v>1</v>
      </c>
      <c r="BY1" s="180" t="s">
        <v>2</v>
      </c>
      <c r="BZ1" s="181"/>
      <c r="CA1" s="180" t="s">
        <v>3</v>
      </c>
      <c r="CB1" s="181"/>
      <c r="CC1" s="186" t="s">
        <v>4</v>
      </c>
      <c r="CD1" s="187"/>
      <c r="CE1" s="202"/>
      <c r="CF1" s="195" t="s">
        <v>5</v>
      </c>
      <c r="CG1" s="198" t="s">
        <v>6</v>
      </c>
      <c r="CH1" s="199"/>
    </row>
    <row r="2" spans="1:134" ht="15">
      <c r="AD2" s="174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5"/>
      <c r="AV2" s="175"/>
      <c r="AW2" s="175"/>
      <c r="AX2" s="175"/>
      <c r="AY2" s="175"/>
      <c r="AZ2" s="175"/>
      <c r="BA2" s="175"/>
      <c r="BB2" s="175"/>
      <c r="BC2" s="175"/>
      <c r="BD2" s="175"/>
      <c r="BE2" s="175"/>
      <c r="BF2" s="175"/>
      <c r="BG2" s="175"/>
      <c r="BH2" s="175"/>
      <c r="BI2" s="175"/>
      <c r="BJ2" s="175"/>
      <c r="BK2" s="175"/>
      <c r="BL2" s="175"/>
      <c r="BM2" s="175"/>
      <c r="BN2" s="175"/>
      <c r="BO2" s="175"/>
      <c r="BP2" s="175"/>
      <c r="BQ2" s="175"/>
      <c r="BR2" s="175"/>
      <c r="BS2" s="175"/>
      <c r="BT2" s="175"/>
      <c r="BU2" s="175"/>
      <c r="BV2" s="175"/>
      <c r="BW2" s="176"/>
      <c r="BX2" s="178"/>
      <c r="BY2" s="182"/>
      <c r="BZ2" s="183"/>
      <c r="CA2" s="182"/>
      <c r="CB2" s="183"/>
      <c r="CC2" s="189"/>
      <c r="CD2" s="190"/>
      <c r="CE2" s="203"/>
      <c r="CF2" s="196"/>
      <c r="CG2" s="200"/>
      <c r="CH2" s="201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</row>
    <row r="3" spans="1:134" ht="15" customHeight="1">
      <c r="A3" s="134" t="s">
        <v>7</v>
      </c>
      <c r="B3" s="135" t="s">
        <v>38</v>
      </c>
      <c r="C3" s="136" t="s">
        <v>39</v>
      </c>
      <c r="D3" s="137"/>
      <c r="E3" s="163" t="s">
        <v>8</v>
      </c>
      <c r="F3" s="163"/>
      <c r="G3" s="163"/>
      <c r="H3" s="163"/>
      <c r="I3" s="163"/>
      <c r="J3" s="163"/>
      <c r="K3" s="163"/>
      <c r="L3" s="164" t="s">
        <v>9</v>
      </c>
      <c r="M3" s="165"/>
      <c r="N3" s="165"/>
      <c r="O3" s="165"/>
      <c r="P3" s="165"/>
      <c r="Q3" s="165"/>
      <c r="R3" s="165"/>
      <c r="S3" s="166" t="s">
        <v>10</v>
      </c>
      <c r="T3" s="167"/>
      <c r="U3" s="167"/>
      <c r="V3" s="167"/>
      <c r="W3" s="167"/>
      <c r="X3" s="167"/>
      <c r="Y3" s="167"/>
      <c r="Z3" s="121"/>
      <c r="AA3" s="121"/>
      <c r="AB3" s="121"/>
      <c r="AC3" s="121"/>
      <c r="AD3" s="168" t="s">
        <v>8</v>
      </c>
      <c r="AE3" s="169"/>
      <c r="AF3" s="169"/>
      <c r="AG3" s="169"/>
      <c r="AH3" s="169"/>
      <c r="AI3" s="169"/>
      <c r="AJ3" s="169"/>
      <c r="AK3" s="169"/>
      <c r="AL3" s="169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49" t="s">
        <v>11</v>
      </c>
      <c r="AX3" s="149"/>
      <c r="AY3" s="149"/>
      <c r="AZ3" s="149"/>
      <c r="BA3" s="149"/>
      <c r="BB3" s="149"/>
      <c r="BC3" s="149"/>
      <c r="BD3" s="149"/>
      <c r="BE3" s="149"/>
      <c r="BF3" s="149"/>
      <c r="BG3" s="149" t="s">
        <v>11</v>
      </c>
      <c r="BH3" s="149"/>
      <c r="BI3" s="149"/>
      <c r="BJ3" s="149"/>
      <c r="BK3" s="149"/>
      <c r="BL3" s="149"/>
      <c r="BM3" s="149"/>
      <c r="BN3" s="149"/>
      <c r="BO3" s="149"/>
      <c r="BP3" s="149"/>
      <c r="BQ3" s="150" t="s">
        <v>8</v>
      </c>
      <c r="BR3" s="151"/>
      <c r="BS3" s="150" t="s">
        <v>12</v>
      </c>
      <c r="BT3" s="151"/>
      <c r="BU3" s="150" t="s">
        <v>11</v>
      </c>
      <c r="BV3" s="151"/>
      <c r="BW3" s="152" t="s">
        <v>13</v>
      </c>
      <c r="BX3" s="179"/>
      <c r="BY3" s="184"/>
      <c r="BZ3" s="185"/>
      <c r="CA3" s="184"/>
      <c r="CB3" s="185"/>
      <c r="CC3" s="192"/>
      <c r="CD3" s="193"/>
      <c r="CE3" s="204"/>
      <c r="CF3" s="197"/>
      <c r="CG3" s="200"/>
      <c r="CH3" s="201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</row>
    <row r="4" spans="1:134" ht="98.25">
      <c r="A4" s="134"/>
      <c r="B4" s="135"/>
      <c r="C4" s="12" t="s">
        <v>14</v>
      </c>
      <c r="D4" s="13" t="s">
        <v>15</v>
      </c>
      <c r="E4" s="14">
        <v>1</v>
      </c>
      <c r="F4" s="15">
        <v>2</v>
      </c>
      <c r="G4" s="15">
        <v>3</v>
      </c>
      <c r="H4" s="15">
        <v>4</v>
      </c>
      <c r="I4" s="16">
        <v>5</v>
      </c>
      <c r="J4" s="16">
        <v>6</v>
      </c>
      <c r="K4" s="17" t="s">
        <v>16</v>
      </c>
      <c r="L4" s="15">
        <v>1</v>
      </c>
      <c r="M4" s="15">
        <v>2</v>
      </c>
      <c r="N4" s="15">
        <v>3</v>
      </c>
      <c r="O4" s="15">
        <v>4</v>
      </c>
      <c r="P4" s="16">
        <v>5</v>
      </c>
      <c r="Q4" s="16">
        <v>6</v>
      </c>
      <c r="R4" s="17" t="s">
        <v>16</v>
      </c>
      <c r="S4" s="15">
        <v>1</v>
      </c>
      <c r="T4" s="15">
        <v>2</v>
      </c>
      <c r="U4" s="15">
        <v>3</v>
      </c>
      <c r="V4" s="15">
        <v>4</v>
      </c>
      <c r="W4" s="16">
        <v>5</v>
      </c>
      <c r="X4" s="16">
        <v>6</v>
      </c>
      <c r="Y4" s="18" t="s">
        <v>16</v>
      </c>
      <c r="Z4" s="19">
        <v>1</v>
      </c>
      <c r="AA4" s="20">
        <v>2</v>
      </c>
      <c r="AB4" s="20">
        <v>3</v>
      </c>
      <c r="AC4" s="20">
        <v>4</v>
      </c>
      <c r="AD4" s="21">
        <v>5</v>
      </c>
      <c r="AE4" s="21">
        <v>6</v>
      </c>
      <c r="AF4" s="22" t="s">
        <v>17</v>
      </c>
      <c r="AG4" s="22" t="s">
        <v>18</v>
      </c>
      <c r="AH4" s="23" t="s">
        <v>8</v>
      </c>
      <c r="AI4" s="23" t="s">
        <v>12</v>
      </c>
      <c r="AJ4" s="24" t="s">
        <v>11</v>
      </c>
      <c r="AK4" s="23" t="s">
        <v>19</v>
      </c>
      <c r="AL4" s="25" t="s">
        <v>20</v>
      </c>
      <c r="AM4" s="26" t="s">
        <v>21</v>
      </c>
      <c r="AN4" s="27" t="s">
        <v>22</v>
      </c>
      <c r="AO4" s="27" t="s">
        <v>23</v>
      </c>
      <c r="AP4" s="27" t="s">
        <v>24</v>
      </c>
      <c r="AQ4" s="28" t="s">
        <v>25</v>
      </c>
      <c r="AR4" s="28" t="s">
        <v>26</v>
      </c>
      <c r="AS4" s="28" t="s">
        <v>27</v>
      </c>
      <c r="AT4" s="28" t="s">
        <v>28</v>
      </c>
      <c r="AU4" s="29" t="s">
        <v>29</v>
      </c>
      <c r="AV4" s="30" t="s">
        <v>30</v>
      </c>
      <c r="AW4" s="31" t="s">
        <v>21</v>
      </c>
      <c r="AX4" s="27" t="s">
        <v>22</v>
      </c>
      <c r="AY4" s="32" t="s">
        <v>23</v>
      </c>
      <c r="AZ4" s="27" t="s">
        <v>24</v>
      </c>
      <c r="BA4" s="28" t="s">
        <v>25</v>
      </c>
      <c r="BB4" s="28" t="s">
        <v>26</v>
      </c>
      <c r="BC4" s="28" t="s">
        <v>27</v>
      </c>
      <c r="BD4" s="28" t="s">
        <v>28</v>
      </c>
      <c r="BE4" s="29" t="s">
        <v>29</v>
      </c>
      <c r="BF4" s="30" t="s">
        <v>30</v>
      </c>
      <c r="BG4" s="31" t="s">
        <v>21</v>
      </c>
      <c r="BH4" s="27" t="s">
        <v>22</v>
      </c>
      <c r="BI4" s="27" t="s">
        <v>23</v>
      </c>
      <c r="BJ4" s="27" t="s">
        <v>24</v>
      </c>
      <c r="BK4" s="28" t="s">
        <v>25</v>
      </c>
      <c r="BL4" s="28" t="s">
        <v>26</v>
      </c>
      <c r="BM4" s="28" t="s">
        <v>27</v>
      </c>
      <c r="BN4" s="28" t="s">
        <v>28</v>
      </c>
      <c r="BO4" s="29" t="s">
        <v>29</v>
      </c>
      <c r="BP4" s="30" t="s">
        <v>30</v>
      </c>
      <c r="BQ4" s="33" t="s">
        <v>31</v>
      </c>
      <c r="BR4" s="34" t="s">
        <v>32</v>
      </c>
      <c r="BS4" s="35" t="s">
        <v>31</v>
      </c>
      <c r="BT4" s="34" t="s">
        <v>32</v>
      </c>
      <c r="BU4" s="35" t="s">
        <v>31</v>
      </c>
      <c r="BV4" s="34" t="s">
        <v>32</v>
      </c>
      <c r="BW4" s="153"/>
      <c r="BX4" s="36" t="s">
        <v>33</v>
      </c>
      <c r="BY4" s="37" t="s">
        <v>14</v>
      </c>
      <c r="BZ4" s="38" t="s">
        <v>15</v>
      </c>
      <c r="CA4" s="39" t="s">
        <v>14</v>
      </c>
      <c r="CB4" s="40" t="s">
        <v>15</v>
      </c>
      <c r="CC4" s="41" t="s">
        <v>14</v>
      </c>
      <c r="CD4" s="42" t="s">
        <v>34</v>
      </c>
      <c r="CE4" s="99" t="s">
        <v>35</v>
      </c>
      <c r="CF4" s="101" t="s">
        <v>107</v>
      </c>
      <c r="CG4" s="103" t="s">
        <v>36</v>
      </c>
      <c r="CH4" s="104" t="s">
        <v>37</v>
      </c>
    </row>
    <row r="5" spans="1:134">
      <c r="A5" s="47" t="s">
        <v>99</v>
      </c>
      <c r="B5" s="48"/>
      <c r="C5" s="49">
        <v>71</v>
      </c>
      <c r="D5" s="50">
        <f>IF(ISNUMBER(C5),RANK(C5,C:C),"")</f>
        <v>1</v>
      </c>
      <c r="E5" s="52">
        <v>0</v>
      </c>
      <c r="F5" s="53">
        <v>11</v>
      </c>
      <c r="G5" s="53">
        <v>14</v>
      </c>
      <c r="H5" s="53">
        <v>6</v>
      </c>
      <c r="I5" s="53">
        <v>0</v>
      </c>
      <c r="J5" s="53">
        <v>0</v>
      </c>
      <c r="K5" s="54">
        <v>3</v>
      </c>
      <c r="L5" s="53">
        <v>2</v>
      </c>
      <c r="M5" s="53">
        <v>12</v>
      </c>
      <c r="N5" s="53">
        <v>16</v>
      </c>
      <c r="O5" s="53">
        <v>5</v>
      </c>
      <c r="P5" s="53">
        <v>0</v>
      </c>
      <c r="Q5" s="53">
        <v>0</v>
      </c>
      <c r="R5" s="54">
        <v>2</v>
      </c>
      <c r="S5" s="53">
        <v>0</v>
      </c>
      <c r="T5" s="53">
        <v>11</v>
      </c>
      <c r="U5" s="53">
        <v>15</v>
      </c>
      <c r="V5" s="53">
        <v>6</v>
      </c>
      <c r="W5" s="53">
        <v>0</v>
      </c>
      <c r="X5" s="53">
        <v>0</v>
      </c>
      <c r="Y5" s="55">
        <v>3</v>
      </c>
      <c r="Z5" s="56"/>
      <c r="AA5" s="53"/>
      <c r="AB5" s="57"/>
      <c r="AC5" s="57"/>
      <c r="AD5" s="58"/>
      <c r="AE5" s="58"/>
      <c r="AF5" s="58"/>
      <c r="AG5" s="58"/>
      <c r="AH5" s="59">
        <f>IF(ISNUMBER(F5),(MIN(100,(IF(E5&gt;11,10,E5*0.89)+IF(F5&gt;7,10,F5*1.33)+(IF(G5&gt;9,20,G5*2))+(IF(H5&gt;9,30,H5*3))+(I5*4.5)+(J5*6)))),"")</f>
        <v>48</v>
      </c>
      <c r="AI5" s="59">
        <f>IF(ISNUMBER(G5),(MIN(100,(IF(L5&gt;11,10,L5*0.89)+IF(M5&gt;7,10,M5*1.33)+(IF(N5&gt;9,20,N5*2))+(IF(O5&gt;9,30,O5*3))+(P5*4.5)+(Q5*6)))),"")</f>
        <v>46.78</v>
      </c>
      <c r="AJ5" s="60">
        <f>IF(ISNUMBER(H5),(MIN(100,(IF(S5&gt;11,10,S5*0.89)+IF(T5&gt;7,10,T5*1.33)+(IF(U5&gt;9,20,U5*2))+(IF(V5&gt;9,30,V5*3))+(W5*4.5)+(X5*6)))),"")</f>
        <v>48</v>
      </c>
      <c r="AK5" s="61">
        <f>IF(ISNUMBER(I5),(MIN(100,(IF(Z5&gt;11,10,Z5*0.89)+IF(AA5&gt;7,10,AA5*1.33)+(IF(AB5&gt;9,20,AB5*2))+(IF(AC5&gt;9,30,AC5*3))+(AD5*4.5)+(AE5*6)))),"")</f>
        <v>0</v>
      </c>
      <c r="AL5" s="62">
        <f>IF(ISNUMBER(F5),MIN(100,AVERAGE(AH5:AJ5)),"")</f>
        <v>47.593333333333334</v>
      </c>
      <c r="AM5" s="63">
        <v>7</v>
      </c>
      <c r="AN5" s="64">
        <v>5</v>
      </c>
      <c r="AO5" s="64">
        <v>3</v>
      </c>
      <c r="AP5" s="64">
        <v>7</v>
      </c>
      <c r="AQ5" s="65">
        <v>0</v>
      </c>
      <c r="AR5" s="65">
        <v>9</v>
      </c>
      <c r="AS5" s="65">
        <v>4</v>
      </c>
      <c r="AT5" s="65">
        <v>6</v>
      </c>
      <c r="AU5" s="64">
        <v>18</v>
      </c>
      <c r="AV5" s="66">
        <v>3</v>
      </c>
      <c r="AW5" s="67">
        <v>6</v>
      </c>
      <c r="AX5" s="64">
        <v>5</v>
      </c>
      <c r="AY5" s="64">
        <v>5</v>
      </c>
      <c r="AZ5" s="64">
        <v>6</v>
      </c>
      <c r="BA5" s="65">
        <v>0</v>
      </c>
      <c r="BB5" s="65">
        <v>10</v>
      </c>
      <c r="BC5" s="65">
        <v>5</v>
      </c>
      <c r="BD5" s="65">
        <v>6</v>
      </c>
      <c r="BE5" s="64">
        <v>15</v>
      </c>
      <c r="BF5" s="66">
        <v>2</v>
      </c>
      <c r="BG5" s="67">
        <v>7</v>
      </c>
      <c r="BH5" s="64">
        <v>7</v>
      </c>
      <c r="BI5" s="64">
        <v>6</v>
      </c>
      <c r="BJ5" s="64">
        <v>7</v>
      </c>
      <c r="BK5" s="65">
        <v>0</v>
      </c>
      <c r="BL5" s="65">
        <v>10</v>
      </c>
      <c r="BM5" s="65">
        <v>6</v>
      </c>
      <c r="BN5" s="65">
        <v>6</v>
      </c>
      <c r="BO5" s="64">
        <v>23</v>
      </c>
      <c r="BP5" s="66">
        <v>4</v>
      </c>
      <c r="BQ5" s="68">
        <f>((AM5+AN5)*1.5)+AO5+(AP5*2)+((AQ5+AR5+AS5+AT5)*0.6)+SUM(AU5:AU5)</f>
        <v>64.400000000000006</v>
      </c>
      <c r="BR5" s="69">
        <f>BQ5-((AV5*12.5)/2)</f>
        <v>45.650000000000006</v>
      </c>
      <c r="BS5" s="70">
        <f>((AW5+AX5)*1.5)+AY5+(AZ5*2)+((BA5+BB5+BC5+BD5)*0.6)+SUM(BE5:BE5)</f>
        <v>61.1</v>
      </c>
      <c r="BT5" s="69">
        <f>BS5-(((BF5*12.5)/2))</f>
        <v>48.6</v>
      </c>
      <c r="BU5" s="70">
        <f>((BG5+BH5)*1.5)+BI5+(BJ5*2)+((BK5+BL5+BM5+BN5)*0.6)+SUM(BO5:BO5)</f>
        <v>77.2</v>
      </c>
      <c r="BV5" s="69">
        <f>BU5-(BP5*12.5)/2</f>
        <v>52.2</v>
      </c>
      <c r="BW5" s="71">
        <f>IF(ISNONTEXT(A5),"",((BQ5+BS5+BU5)/3))</f>
        <v>67.566666666666663</v>
      </c>
      <c r="BX5" s="72">
        <f>IF(ISNONTEXT(A5),"",(((K5+R5+Y5+AV5+BF5+BP5)/6)*12.5))</f>
        <v>35.416666666666671</v>
      </c>
      <c r="BY5" s="73">
        <f>(AL5*2.5-(BX5/2))</f>
        <v>101.27500000000001</v>
      </c>
      <c r="BZ5" s="74">
        <f>IF(ISNONTEXT(A5),"",RANK(BY5,BY:BY))</f>
        <v>1</v>
      </c>
      <c r="CA5" s="75">
        <f>IF(ISNONTEXT(A5),"",MAX(0,(BW5*2.5)-(BX5/2)))</f>
        <v>151.20833333333331</v>
      </c>
      <c r="CB5" s="76">
        <f>IF(ISNONTEXT(A5),"",RANK(CA5,CA:CA))</f>
        <v>1</v>
      </c>
      <c r="CC5" s="77">
        <f>IF(ISNONTEXT(A5),"",(CA5+BY5))</f>
        <v>252.48333333333332</v>
      </c>
      <c r="CD5" s="78">
        <f>IF(ISNONTEXT(A5),"",SUM(BZ5,CB5))</f>
        <v>2</v>
      </c>
      <c r="CE5" s="100">
        <f>IF(ISNONTEXT(A5),"",RANK(CD5,CD:CD,1))</f>
        <v>1</v>
      </c>
      <c r="CF5" s="102">
        <f>D5</f>
        <v>1</v>
      </c>
      <c r="CG5" s="105">
        <f>CF5+CE5</f>
        <v>2</v>
      </c>
      <c r="CH5" s="106">
        <f>IF(ISNONTEXT(A5),"",RANK(CG5,CG:CG,1))</f>
        <v>1</v>
      </c>
      <c r="CI5" s="83"/>
      <c r="CJ5" s="84"/>
    </row>
  </sheetData>
  <protectedRanges>
    <protectedRange sqref="AV4:BD4 BF4:BN4 BP4 AM4:AT4" name="Tartomány1_1_2_2_2_1_1"/>
    <protectedRange sqref="T3:Y3 AA3:AK3 N3:R3" name="Tartomány1_1_1_1_3"/>
  </protectedRanges>
  <mergeCells count="20">
    <mergeCell ref="S3:Y3"/>
    <mergeCell ref="AD3:AV3"/>
    <mergeCell ref="AW3:BF3"/>
    <mergeCell ref="BG3:BP3"/>
    <mergeCell ref="AD1:BW2"/>
    <mergeCell ref="A3:A4"/>
    <mergeCell ref="B3:B4"/>
    <mergeCell ref="C3:D3"/>
    <mergeCell ref="E3:K3"/>
    <mergeCell ref="L3:R3"/>
    <mergeCell ref="BQ3:BR3"/>
    <mergeCell ref="BS3:BT3"/>
    <mergeCell ref="BU3:BV3"/>
    <mergeCell ref="BW3:BW4"/>
    <mergeCell ref="CG1:CH3"/>
    <mergeCell ref="BX1:BX3"/>
    <mergeCell ref="BY1:BZ3"/>
    <mergeCell ref="CA1:CB3"/>
    <mergeCell ref="CC1:CE3"/>
    <mergeCell ref="CF1:CF3"/>
  </mergeCells>
  <conditionalFormatting sqref="AH5:AK5">
    <cfRule type="top10" dxfId="7" priority="11" bottom="1" rank="1"/>
    <cfRule type="top10" dxfId="6" priority="12" rank="1"/>
  </conditionalFormatting>
  <conditionalFormatting sqref="BU5 BQ5 BS5">
    <cfRule type="top10" dxfId="5" priority="9" bottom="1" rank="1"/>
    <cfRule type="top10" dxfId="4" priority="10" rank="1"/>
  </conditionalFormatting>
  <dataValidations count="3">
    <dataValidation type="decimal" allowBlank="1" showInputMessage="1" showErrorMessage="1" sqref="AD6:AN1048576 AZ6:BA1048576 BJ6:BO1048576 BE6:BF1048576 AR6:AS1048576 BG3 AW3 AW4:BE4 BG4:BO4 AM4:AU4 BJ1:BO2 AD1:AD3 AR1:AS2 AE1:AN2 AZ1:BA2 BE1:BF2">
      <formula1>0</formula1>
      <formula2>10</formula2>
    </dataValidation>
    <dataValidation type="decimal" allowBlank="1" showInputMessage="1" showErrorMessage="1" sqref="BG6:BH1048576 AT6:AW1048576 BB6:BC1048576 AO6:AP1048576 AT1:AW2 AO1:AP2 BB1:BC2 BG1:BH2">
      <formula1>0</formula1>
      <formula2>5</formula2>
    </dataValidation>
    <dataValidation type="decimal" allowBlank="1" showInputMessage="1" showErrorMessage="1" sqref="AX6:AX1048576 BD6:BD1048576 AQ6:AQ1048576 BI6:BI1048576 AX1:AX2 BD1:BD2 AQ1:AQ2 BI1:BI2">
      <formula1>0</formula1>
      <formula2>20</formula2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D5"/>
  <sheetViews>
    <sheetView workbookViewId="0">
      <selection activeCell="E1" sqref="E1:BW1048576"/>
    </sheetView>
  </sheetViews>
  <sheetFormatPr defaultColWidth="9.140625" defaultRowHeight="15.75"/>
  <cols>
    <col min="1" max="1" width="35.5703125" style="1" customWidth="1"/>
    <col min="2" max="2" width="25" style="9" customWidth="1"/>
    <col min="3" max="4" width="4.7109375" style="9" customWidth="1"/>
    <col min="5" max="5" width="2.5703125" style="5" hidden="1" customWidth="1"/>
    <col min="6" max="6" width="3.140625" style="5" hidden="1" customWidth="1"/>
    <col min="7" max="12" width="2.7109375" style="5" hidden="1" customWidth="1"/>
    <col min="13" max="13" width="3.28515625" style="6" hidden="1" customWidth="1"/>
    <col min="14" max="20" width="2.7109375" style="5" hidden="1" customWidth="1"/>
    <col min="21" max="21" width="3.140625" style="6" hidden="1" customWidth="1"/>
    <col min="22" max="25" width="2.7109375" style="5" hidden="1" customWidth="1"/>
    <col min="26" max="26" width="2" style="7" hidden="1" customWidth="1"/>
    <col min="27" max="27" width="2" style="5" hidden="1" customWidth="1"/>
    <col min="28" max="28" width="2" style="8" hidden="1" customWidth="1"/>
    <col min="29" max="33" width="2" style="7" hidden="1" customWidth="1"/>
    <col min="34" max="35" width="5.85546875" style="85" hidden="1" customWidth="1"/>
    <col min="36" max="36" width="5.85546875" style="86" hidden="1" customWidth="1"/>
    <col min="37" max="37" width="7.28515625" style="87" hidden="1" customWidth="1"/>
    <col min="38" max="38" width="7.85546875" style="7" hidden="1" customWidth="1"/>
    <col min="39" max="42" width="4.28515625" style="88" hidden="1" customWidth="1"/>
    <col min="43" max="44" width="4.28515625" style="89" hidden="1" customWidth="1"/>
    <col min="45" max="47" width="4.28515625" style="88" hidden="1" customWidth="1"/>
    <col min="48" max="50" width="4.28515625" style="10" hidden="1" customWidth="1"/>
    <col min="51" max="51" width="3" style="90" hidden="1" customWidth="1"/>
    <col min="52" max="67" width="4.28515625" style="10" hidden="1" customWidth="1"/>
    <col min="68" max="68" width="3" style="10" hidden="1" customWidth="1"/>
    <col min="69" max="69" width="6.42578125" style="91" hidden="1" customWidth="1"/>
    <col min="70" max="70" width="6" style="92" hidden="1" customWidth="1"/>
    <col min="71" max="71" width="6.5703125" style="91" hidden="1" customWidth="1"/>
    <col min="72" max="72" width="7.140625" style="92" hidden="1" customWidth="1"/>
    <col min="73" max="73" width="7.42578125" style="91" hidden="1" customWidth="1"/>
    <col min="74" max="74" width="8" style="92" hidden="1" customWidth="1"/>
    <col min="75" max="75" width="6.42578125" style="93" hidden="1" customWidth="1"/>
    <col min="76" max="76" width="8.7109375" style="94" customWidth="1"/>
    <col min="77" max="77" width="7.42578125" style="10" customWidth="1"/>
    <col min="78" max="78" width="5.85546875" style="95" customWidth="1"/>
    <col min="79" max="79" width="8.28515625" style="96" bestFit="1" customWidth="1"/>
    <col min="80" max="80" width="6.28515625" style="97" customWidth="1"/>
    <col min="81" max="81" width="7.7109375" style="96" customWidth="1"/>
    <col min="82" max="82" width="8.5703125" style="1" customWidth="1"/>
    <col min="83" max="83" width="9.140625" style="98"/>
    <col min="84" max="85" width="10.7109375" style="1" customWidth="1"/>
    <col min="86" max="86" width="12.5703125" style="2" customWidth="1"/>
    <col min="87" max="16384" width="9.140625" style="1"/>
  </cols>
  <sheetData>
    <row r="1" spans="1:134" s="3" customFormat="1" ht="15" customHeight="1"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6"/>
      <c r="N1" s="5"/>
      <c r="O1" s="5"/>
      <c r="P1" s="5"/>
      <c r="Q1" s="5"/>
      <c r="R1" s="5"/>
      <c r="S1" s="5"/>
      <c r="T1" s="5"/>
      <c r="U1" s="6"/>
      <c r="V1" s="5"/>
      <c r="W1" s="5"/>
      <c r="X1" s="5"/>
      <c r="Y1" s="5"/>
      <c r="Z1" s="7"/>
      <c r="AA1" s="5"/>
      <c r="AB1" s="8"/>
      <c r="AC1" s="7"/>
      <c r="AD1" s="171" t="s">
        <v>0</v>
      </c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  <c r="BH1" s="172"/>
      <c r="BI1" s="172"/>
      <c r="BJ1" s="172"/>
      <c r="BK1" s="172"/>
      <c r="BL1" s="172"/>
      <c r="BM1" s="172"/>
      <c r="BN1" s="172"/>
      <c r="BO1" s="172"/>
      <c r="BP1" s="172"/>
      <c r="BQ1" s="172"/>
      <c r="BR1" s="172"/>
      <c r="BS1" s="172"/>
      <c r="BT1" s="172"/>
      <c r="BU1" s="172"/>
      <c r="BV1" s="172"/>
      <c r="BW1" s="173"/>
      <c r="BX1" s="177" t="s">
        <v>1</v>
      </c>
      <c r="BY1" s="180" t="s">
        <v>2</v>
      </c>
      <c r="BZ1" s="181"/>
      <c r="CA1" s="180" t="s">
        <v>3</v>
      </c>
      <c r="CB1" s="181"/>
      <c r="CC1" s="186" t="s">
        <v>4</v>
      </c>
      <c r="CD1" s="187"/>
      <c r="CE1" s="202"/>
      <c r="CF1" s="195" t="s">
        <v>5</v>
      </c>
      <c r="CG1" s="198" t="s">
        <v>6</v>
      </c>
      <c r="CH1" s="199"/>
    </row>
    <row r="2" spans="1:134" ht="15">
      <c r="AD2" s="174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5"/>
      <c r="AV2" s="175"/>
      <c r="AW2" s="175"/>
      <c r="AX2" s="175"/>
      <c r="AY2" s="175"/>
      <c r="AZ2" s="175"/>
      <c r="BA2" s="175"/>
      <c r="BB2" s="175"/>
      <c r="BC2" s="175"/>
      <c r="BD2" s="175"/>
      <c r="BE2" s="175"/>
      <c r="BF2" s="175"/>
      <c r="BG2" s="175"/>
      <c r="BH2" s="175"/>
      <c r="BI2" s="175"/>
      <c r="BJ2" s="175"/>
      <c r="BK2" s="175"/>
      <c r="BL2" s="175"/>
      <c r="BM2" s="175"/>
      <c r="BN2" s="175"/>
      <c r="BO2" s="175"/>
      <c r="BP2" s="175"/>
      <c r="BQ2" s="175"/>
      <c r="BR2" s="175"/>
      <c r="BS2" s="175"/>
      <c r="BT2" s="175"/>
      <c r="BU2" s="175"/>
      <c r="BV2" s="175"/>
      <c r="BW2" s="176"/>
      <c r="BX2" s="178"/>
      <c r="BY2" s="182"/>
      <c r="BZ2" s="183"/>
      <c r="CA2" s="182"/>
      <c r="CB2" s="183"/>
      <c r="CC2" s="189"/>
      <c r="CD2" s="190"/>
      <c r="CE2" s="203"/>
      <c r="CF2" s="196"/>
      <c r="CG2" s="200"/>
      <c r="CH2" s="201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</row>
    <row r="3" spans="1:134" ht="15" customHeight="1">
      <c r="A3" s="134" t="s">
        <v>7</v>
      </c>
      <c r="B3" s="135" t="s">
        <v>38</v>
      </c>
      <c r="C3" s="136" t="s">
        <v>39</v>
      </c>
      <c r="D3" s="137"/>
      <c r="E3" s="163" t="s">
        <v>8</v>
      </c>
      <c r="F3" s="163"/>
      <c r="G3" s="163"/>
      <c r="H3" s="163"/>
      <c r="I3" s="163"/>
      <c r="J3" s="163"/>
      <c r="K3" s="163"/>
      <c r="L3" s="164" t="s">
        <v>9</v>
      </c>
      <c r="M3" s="165"/>
      <c r="N3" s="165"/>
      <c r="O3" s="165"/>
      <c r="P3" s="165"/>
      <c r="Q3" s="165"/>
      <c r="R3" s="165"/>
      <c r="S3" s="166" t="s">
        <v>10</v>
      </c>
      <c r="T3" s="167"/>
      <c r="U3" s="167"/>
      <c r="V3" s="167"/>
      <c r="W3" s="167"/>
      <c r="X3" s="167"/>
      <c r="Y3" s="167"/>
      <c r="Z3" s="121"/>
      <c r="AA3" s="121"/>
      <c r="AB3" s="121"/>
      <c r="AC3" s="121"/>
      <c r="AD3" s="168" t="s">
        <v>8</v>
      </c>
      <c r="AE3" s="169"/>
      <c r="AF3" s="169"/>
      <c r="AG3" s="169"/>
      <c r="AH3" s="169"/>
      <c r="AI3" s="169"/>
      <c r="AJ3" s="169"/>
      <c r="AK3" s="169"/>
      <c r="AL3" s="169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49" t="s">
        <v>11</v>
      </c>
      <c r="AX3" s="149"/>
      <c r="AY3" s="149"/>
      <c r="AZ3" s="149"/>
      <c r="BA3" s="149"/>
      <c r="BB3" s="149"/>
      <c r="BC3" s="149"/>
      <c r="BD3" s="149"/>
      <c r="BE3" s="149"/>
      <c r="BF3" s="149"/>
      <c r="BG3" s="149" t="s">
        <v>11</v>
      </c>
      <c r="BH3" s="149"/>
      <c r="BI3" s="149"/>
      <c r="BJ3" s="149"/>
      <c r="BK3" s="149"/>
      <c r="BL3" s="149"/>
      <c r="BM3" s="149"/>
      <c r="BN3" s="149"/>
      <c r="BO3" s="149"/>
      <c r="BP3" s="149"/>
      <c r="BQ3" s="150" t="s">
        <v>8</v>
      </c>
      <c r="BR3" s="151"/>
      <c r="BS3" s="150" t="s">
        <v>12</v>
      </c>
      <c r="BT3" s="151"/>
      <c r="BU3" s="150" t="s">
        <v>11</v>
      </c>
      <c r="BV3" s="151"/>
      <c r="BW3" s="152" t="s">
        <v>13</v>
      </c>
      <c r="BX3" s="179"/>
      <c r="BY3" s="184"/>
      <c r="BZ3" s="185"/>
      <c r="CA3" s="184"/>
      <c r="CB3" s="185"/>
      <c r="CC3" s="192"/>
      <c r="CD3" s="193"/>
      <c r="CE3" s="204"/>
      <c r="CF3" s="197"/>
      <c r="CG3" s="200"/>
      <c r="CH3" s="201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</row>
    <row r="4" spans="1:134" ht="98.25">
      <c r="A4" s="134"/>
      <c r="B4" s="135"/>
      <c r="C4" s="12" t="s">
        <v>14</v>
      </c>
      <c r="D4" s="13" t="s">
        <v>15</v>
      </c>
      <c r="E4" s="14">
        <v>1</v>
      </c>
      <c r="F4" s="15">
        <v>2</v>
      </c>
      <c r="G4" s="15">
        <v>3</v>
      </c>
      <c r="H4" s="15">
        <v>4</v>
      </c>
      <c r="I4" s="16">
        <v>5</v>
      </c>
      <c r="J4" s="16">
        <v>6</v>
      </c>
      <c r="K4" s="17" t="s">
        <v>16</v>
      </c>
      <c r="L4" s="15">
        <v>1</v>
      </c>
      <c r="M4" s="15">
        <v>2</v>
      </c>
      <c r="N4" s="15">
        <v>3</v>
      </c>
      <c r="O4" s="15">
        <v>4</v>
      </c>
      <c r="P4" s="16">
        <v>5</v>
      </c>
      <c r="Q4" s="16">
        <v>6</v>
      </c>
      <c r="R4" s="17" t="s">
        <v>16</v>
      </c>
      <c r="S4" s="15">
        <v>1</v>
      </c>
      <c r="T4" s="15">
        <v>2</v>
      </c>
      <c r="U4" s="15">
        <v>3</v>
      </c>
      <c r="V4" s="15">
        <v>4</v>
      </c>
      <c r="W4" s="16">
        <v>5</v>
      </c>
      <c r="X4" s="16">
        <v>6</v>
      </c>
      <c r="Y4" s="18" t="s">
        <v>16</v>
      </c>
      <c r="Z4" s="19">
        <v>1</v>
      </c>
      <c r="AA4" s="20">
        <v>2</v>
      </c>
      <c r="AB4" s="20">
        <v>3</v>
      </c>
      <c r="AC4" s="20">
        <v>4</v>
      </c>
      <c r="AD4" s="21">
        <v>5</v>
      </c>
      <c r="AE4" s="21">
        <v>6</v>
      </c>
      <c r="AF4" s="22" t="s">
        <v>17</v>
      </c>
      <c r="AG4" s="22" t="s">
        <v>18</v>
      </c>
      <c r="AH4" s="23" t="s">
        <v>8</v>
      </c>
      <c r="AI4" s="23" t="s">
        <v>12</v>
      </c>
      <c r="AJ4" s="24" t="s">
        <v>11</v>
      </c>
      <c r="AK4" s="23" t="s">
        <v>19</v>
      </c>
      <c r="AL4" s="25" t="s">
        <v>20</v>
      </c>
      <c r="AM4" s="26" t="s">
        <v>21</v>
      </c>
      <c r="AN4" s="27" t="s">
        <v>22</v>
      </c>
      <c r="AO4" s="27" t="s">
        <v>23</v>
      </c>
      <c r="AP4" s="27" t="s">
        <v>24</v>
      </c>
      <c r="AQ4" s="28" t="s">
        <v>25</v>
      </c>
      <c r="AR4" s="28" t="s">
        <v>26</v>
      </c>
      <c r="AS4" s="28" t="s">
        <v>27</v>
      </c>
      <c r="AT4" s="28" t="s">
        <v>28</v>
      </c>
      <c r="AU4" s="29" t="s">
        <v>29</v>
      </c>
      <c r="AV4" s="30" t="s">
        <v>30</v>
      </c>
      <c r="AW4" s="31" t="s">
        <v>21</v>
      </c>
      <c r="AX4" s="27" t="s">
        <v>22</v>
      </c>
      <c r="AY4" s="32" t="s">
        <v>23</v>
      </c>
      <c r="AZ4" s="27" t="s">
        <v>24</v>
      </c>
      <c r="BA4" s="28" t="s">
        <v>25</v>
      </c>
      <c r="BB4" s="28" t="s">
        <v>26</v>
      </c>
      <c r="BC4" s="28" t="s">
        <v>27</v>
      </c>
      <c r="BD4" s="28" t="s">
        <v>28</v>
      </c>
      <c r="BE4" s="29" t="s">
        <v>29</v>
      </c>
      <c r="BF4" s="30" t="s">
        <v>30</v>
      </c>
      <c r="BG4" s="31" t="s">
        <v>21</v>
      </c>
      <c r="BH4" s="27" t="s">
        <v>22</v>
      </c>
      <c r="BI4" s="27" t="s">
        <v>23</v>
      </c>
      <c r="BJ4" s="27" t="s">
        <v>24</v>
      </c>
      <c r="BK4" s="28" t="s">
        <v>25</v>
      </c>
      <c r="BL4" s="28" t="s">
        <v>26</v>
      </c>
      <c r="BM4" s="28" t="s">
        <v>27</v>
      </c>
      <c r="BN4" s="28" t="s">
        <v>28</v>
      </c>
      <c r="BO4" s="29" t="s">
        <v>29</v>
      </c>
      <c r="BP4" s="30" t="s">
        <v>30</v>
      </c>
      <c r="BQ4" s="33" t="s">
        <v>31</v>
      </c>
      <c r="BR4" s="34" t="s">
        <v>32</v>
      </c>
      <c r="BS4" s="35" t="s">
        <v>31</v>
      </c>
      <c r="BT4" s="34" t="s">
        <v>32</v>
      </c>
      <c r="BU4" s="35" t="s">
        <v>31</v>
      </c>
      <c r="BV4" s="34" t="s">
        <v>32</v>
      </c>
      <c r="BW4" s="153"/>
      <c r="BX4" s="36" t="s">
        <v>33</v>
      </c>
      <c r="BY4" s="37" t="s">
        <v>14</v>
      </c>
      <c r="BZ4" s="38" t="s">
        <v>15</v>
      </c>
      <c r="CA4" s="39" t="s">
        <v>14</v>
      </c>
      <c r="CB4" s="40" t="s">
        <v>15</v>
      </c>
      <c r="CC4" s="41" t="s">
        <v>14</v>
      </c>
      <c r="CD4" s="42" t="s">
        <v>34</v>
      </c>
      <c r="CE4" s="99" t="s">
        <v>35</v>
      </c>
      <c r="CF4" s="101" t="s">
        <v>107</v>
      </c>
      <c r="CG4" s="103" t="s">
        <v>36</v>
      </c>
      <c r="CH4" s="104" t="s">
        <v>37</v>
      </c>
    </row>
    <row r="5" spans="1:134">
      <c r="A5" s="47" t="s">
        <v>90</v>
      </c>
      <c r="B5" s="48"/>
      <c r="C5" s="49">
        <v>65</v>
      </c>
      <c r="D5" s="50">
        <f>IF(ISNUMBER(C5),RANK(C5,C:C),"")</f>
        <v>1</v>
      </c>
      <c r="E5" s="52">
        <v>0</v>
      </c>
      <c r="F5" s="53">
        <v>20</v>
      </c>
      <c r="G5" s="53">
        <v>7</v>
      </c>
      <c r="H5" s="53">
        <v>4</v>
      </c>
      <c r="I5" s="53">
        <v>0</v>
      </c>
      <c r="J5" s="53">
        <v>0</v>
      </c>
      <c r="K5" s="54">
        <v>0</v>
      </c>
      <c r="L5" s="53">
        <v>3</v>
      </c>
      <c r="M5" s="53">
        <v>8</v>
      </c>
      <c r="N5" s="53">
        <v>3</v>
      </c>
      <c r="O5" s="53">
        <v>1</v>
      </c>
      <c r="P5" s="53">
        <v>0</v>
      </c>
      <c r="Q5" s="53">
        <v>0</v>
      </c>
      <c r="R5" s="54">
        <v>0</v>
      </c>
      <c r="S5" s="53">
        <v>2</v>
      </c>
      <c r="T5" s="53">
        <v>10</v>
      </c>
      <c r="U5" s="53">
        <v>8</v>
      </c>
      <c r="V5" s="53">
        <v>3</v>
      </c>
      <c r="W5" s="53">
        <v>0</v>
      </c>
      <c r="X5" s="53">
        <v>0</v>
      </c>
      <c r="Y5" s="55">
        <v>0</v>
      </c>
      <c r="Z5" s="56"/>
      <c r="AA5" s="53"/>
      <c r="AB5" s="57"/>
      <c r="AC5" s="57"/>
      <c r="AD5" s="58"/>
      <c r="AE5" s="58"/>
      <c r="AF5" s="58"/>
      <c r="AG5" s="58"/>
      <c r="AH5" s="59">
        <f>IF(ISNUMBER(F5),(MIN(100,(IF(E5&gt;11,10,E5*0.89)+IF(F5&gt;7,10,F5*1.33)+(IF(G5&gt;9,20,G5*2))+(IF(H5&gt;9,30,H5*3))+(I5*4.5)+(J5*6)))),"")</f>
        <v>36</v>
      </c>
      <c r="AI5" s="59">
        <f>IF(ISNUMBER(G5),(MIN(100,(IF(L5&gt;11,10,L5*0.89)+IF(M5&gt;7,10,M5*1.33)+(IF(N5&gt;9,20,N5*2))+(IF(O5&gt;9,30,O5*3))+(P5*4.5)+(Q5*6)))),"")</f>
        <v>21.67</v>
      </c>
      <c r="AJ5" s="60">
        <f>IF(ISNUMBER(H5),(MIN(100,(IF(S5&gt;11,10,S5*0.89)+IF(T5&gt;7,10,T5*1.33)+(IF(U5&gt;9,20,U5*2))+(IF(V5&gt;9,30,V5*3))+(W5*4.5)+(X5*6)))),"")</f>
        <v>36.78</v>
      </c>
      <c r="AK5" s="61">
        <f>IF(ISNUMBER(I5),(MIN(100,(IF(Z5&gt;11,10,Z5*0.89)+IF(AA5&gt;7,10,AA5*1.33)+(IF(AB5&gt;9,20,AB5*2))+(IF(AC5&gt;9,30,AC5*3))+(AD5*4.5)+(AE5*6)))),"")</f>
        <v>0</v>
      </c>
      <c r="AL5" s="62">
        <f>IF(ISNUMBER(F5),MIN(100,AVERAGE(AH5:AJ5)),"")</f>
        <v>31.483333333333334</v>
      </c>
      <c r="AM5" s="63">
        <v>3</v>
      </c>
      <c r="AN5" s="64">
        <v>3</v>
      </c>
      <c r="AO5" s="64">
        <v>4</v>
      </c>
      <c r="AP5" s="64">
        <v>3</v>
      </c>
      <c r="AQ5" s="65">
        <v>4</v>
      </c>
      <c r="AR5" s="65">
        <v>2</v>
      </c>
      <c r="AS5" s="65">
        <v>1</v>
      </c>
      <c r="AT5" s="65">
        <v>3</v>
      </c>
      <c r="AU5" s="64">
        <v>12</v>
      </c>
      <c r="AV5" s="66">
        <v>2</v>
      </c>
      <c r="AW5" s="67">
        <v>7</v>
      </c>
      <c r="AX5" s="64">
        <v>7</v>
      </c>
      <c r="AY5" s="64">
        <v>7</v>
      </c>
      <c r="AZ5" s="64">
        <v>7</v>
      </c>
      <c r="BA5" s="65">
        <v>8</v>
      </c>
      <c r="BB5" s="65">
        <v>2</v>
      </c>
      <c r="BC5" s="65">
        <v>2</v>
      </c>
      <c r="BD5" s="65">
        <v>4</v>
      </c>
      <c r="BE5" s="64">
        <v>22</v>
      </c>
      <c r="BF5" s="66">
        <v>2</v>
      </c>
      <c r="BG5" s="67">
        <v>6</v>
      </c>
      <c r="BH5" s="64">
        <v>5</v>
      </c>
      <c r="BI5" s="64">
        <v>5</v>
      </c>
      <c r="BJ5" s="64">
        <v>6</v>
      </c>
      <c r="BK5" s="65">
        <v>7</v>
      </c>
      <c r="BL5" s="65">
        <v>2</v>
      </c>
      <c r="BM5" s="65">
        <v>0</v>
      </c>
      <c r="BN5" s="65">
        <v>6</v>
      </c>
      <c r="BO5" s="64">
        <v>15</v>
      </c>
      <c r="BP5" s="66">
        <v>1</v>
      </c>
      <c r="BQ5" s="68">
        <f>((AM5+AN5)*1.5)+AO5+(AP5*2)+((AQ5+AR5+AS5+AT5)*0.6)+SUM(AU5:AU5)</f>
        <v>37</v>
      </c>
      <c r="BR5" s="69">
        <f>BQ5-((AV5*12.5)/2)</f>
        <v>24.5</v>
      </c>
      <c r="BS5" s="70">
        <f>((AW5+AX5)*1.5)+AY5+(AZ5*2)+((BA5+BB5+BC5+BD5)*0.6)+SUM(BE5:BE5)</f>
        <v>73.599999999999994</v>
      </c>
      <c r="BT5" s="69">
        <f>BS5-(((BF5*12.5)/2))</f>
        <v>61.099999999999994</v>
      </c>
      <c r="BU5" s="70">
        <f>((BG5+BH5)*1.5)+BI5+(BJ5*2)+((BK5+BL5+BM5+BN5)*0.6)+SUM(BO5:BO5)</f>
        <v>57.5</v>
      </c>
      <c r="BV5" s="69">
        <f>BU5-(BP5*12.5)/2</f>
        <v>51.25</v>
      </c>
      <c r="BW5" s="71">
        <f>IF(ISNONTEXT(A5),"",((BQ5+BS5+BU5)/3))</f>
        <v>56.033333333333331</v>
      </c>
      <c r="BX5" s="72">
        <f>IF(ISNONTEXT(A5),"",(((K5+R5+Y5+AV5+BF5+BP5)/6)*12.5))</f>
        <v>10.416666666666668</v>
      </c>
      <c r="BY5" s="73">
        <f>(AL5*2.5-(BX5/2))</f>
        <v>73.500000000000014</v>
      </c>
      <c r="BZ5" s="74">
        <f>IF(ISNONTEXT(A5),"",RANK(BY5,BY:BY))</f>
        <v>1</v>
      </c>
      <c r="CA5" s="75">
        <f>IF(ISNONTEXT(A5),"",MAX(0,(BW5*2.5)-(BX5/2)))</f>
        <v>134.87499999999997</v>
      </c>
      <c r="CB5" s="76">
        <f>IF(ISNONTEXT(A5),"",RANK(CA5,CA:CA))</f>
        <v>1</v>
      </c>
      <c r="CC5" s="77">
        <f>IF(ISNONTEXT(A5),"",(CA5+BY5))</f>
        <v>208.375</v>
      </c>
      <c r="CD5" s="78">
        <f>IF(ISNONTEXT(A5),"",SUM(BZ5,CB5))</f>
        <v>2</v>
      </c>
      <c r="CE5" s="100">
        <v>5</v>
      </c>
      <c r="CF5" s="102">
        <f>D5</f>
        <v>1</v>
      </c>
      <c r="CG5" s="105">
        <f>CF5+CE5</f>
        <v>6</v>
      </c>
      <c r="CH5" s="106">
        <f>IF(ISNONTEXT(A5),"",RANK(CG5,CG:CG,1))</f>
        <v>1</v>
      </c>
      <c r="CI5" s="83"/>
      <c r="CJ5" s="84"/>
    </row>
  </sheetData>
  <protectedRanges>
    <protectedRange sqref="AV4:BD4 BF4:BN4 BP4 AM4:AT4" name="Tartomány1_1_2_2_2_1_1"/>
    <protectedRange sqref="T3:Y3 AA3:AK3 N3:R3" name="Tartomány1_1_1_1_3"/>
  </protectedRanges>
  <mergeCells count="20">
    <mergeCell ref="S3:Y3"/>
    <mergeCell ref="AD3:AV3"/>
    <mergeCell ref="AW3:BF3"/>
    <mergeCell ref="BG3:BP3"/>
    <mergeCell ref="AD1:BW2"/>
    <mergeCell ref="A3:A4"/>
    <mergeCell ref="B3:B4"/>
    <mergeCell ref="C3:D3"/>
    <mergeCell ref="E3:K3"/>
    <mergeCell ref="L3:R3"/>
    <mergeCell ref="BQ3:BR3"/>
    <mergeCell ref="BS3:BT3"/>
    <mergeCell ref="BU3:BV3"/>
    <mergeCell ref="BW3:BW4"/>
    <mergeCell ref="CG1:CH3"/>
    <mergeCell ref="BX1:BX3"/>
    <mergeCell ref="BY1:BZ3"/>
    <mergeCell ref="CA1:CB3"/>
    <mergeCell ref="CC1:CE3"/>
    <mergeCell ref="CF1:CF3"/>
  </mergeCells>
  <conditionalFormatting sqref="AH5:AK5">
    <cfRule type="top10" dxfId="3" priority="17" bottom="1" rank="1"/>
    <cfRule type="top10" dxfId="2" priority="18" rank="1"/>
  </conditionalFormatting>
  <conditionalFormatting sqref="BU5 BQ5 BS5">
    <cfRule type="top10" dxfId="1" priority="19" bottom="1" rank="1"/>
    <cfRule type="top10" dxfId="0" priority="20" rank="1"/>
  </conditionalFormatting>
  <dataValidations count="3">
    <dataValidation type="decimal" allowBlank="1" showInputMessage="1" showErrorMessage="1" sqref="AD6:AN1048576 AZ6:BA1048576 BJ6:BO1048576 BE6:BF1048576 AR6:AS1048576 BG3 AW3 AW4:BE4 BG4:BO4 AM4:AU4 BJ1:BO2 AD1:AD3 AR1:AS2 AE1:AN2 AZ1:BA2 BE1:BF2">
      <formula1>0</formula1>
      <formula2>10</formula2>
    </dataValidation>
    <dataValidation type="decimal" allowBlank="1" showInputMessage="1" showErrorMessage="1" sqref="BG6:BH1048576 AT6:AW1048576 BB6:BC1048576 AO6:AP1048576 AT1:AW2 AO1:AP2 BB1:BC2 BG1:BH2">
      <formula1>0</formula1>
      <formula2>5</formula2>
    </dataValidation>
    <dataValidation type="decimal" allowBlank="1" showInputMessage="1" showErrorMessage="1" sqref="AX6:AX1048576 BD6:BD1048576 AQ6:AQ1048576 BI6:BI1048576 AX1:AX2 BD1:BD2 AQ1:AQ2 BI1:BI2">
      <formula1>0</formula1>
      <formula2>20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13</vt:i4>
      </vt:variant>
    </vt:vector>
  </HeadingPairs>
  <TitlesOfParts>
    <vt:vector size="13" baseType="lpstr">
      <vt:lpstr>1A</vt:lpstr>
      <vt:lpstr>1B</vt:lpstr>
      <vt:lpstr>2A</vt:lpstr>
      <vt:lpstr>2B</vt:lpstr>
      <vt:lpstr>3A</vt:lpstr>
      <vt:lpstr>3B</vt:lpstr>
      <vt:lpstr>4A</vt:lpstr>
      <vt:lpstr>4B</vt:lpstr>
      <vt:lpstr>5B</vt:lpstr>
      <vt:lpstr>6B Fiu Lány</vt:lpstr>
      <vt:lpstr>Fiu 1B</vt:lpstr>
      <vt:lpstr>Fiu5B</vt:lpstr>
      <vt:lpstr>Fiu4B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Márk Fekete</dc:creator>
  <cp:lastModifiedBy>User</cp:lastModifiedBy>
  <dcterms:created xsi:type="dcterms:W3CDTF">2018-02-23T10:07:23Z</dcterms:created>
  <dcterms:modified xsi:type="dcterms:W3CDTF">2018-02-24T16:40:46Z</dcterms:modified>
</cp:coreProperties>
</file>